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a_delovni_zvezek" defaultThemeVersion="124226"/>
  <mc:AlternateContent xmlns:mc="http://schemas.openxmlformats.org/markup-compatibility/2006">
    <mc:Choice Requires="x15">
      <x15ac:absPath xmlns:x15ac="http://schemas.microsoft.com/office/spreadsheetml/2010/11/ac" url="Y:\20_PROJEKTI TRG\PROJEKTI TRG 2023\ŠCNG JZP\PRILOGE\PRILOGE SYNCO\"/>
    </mc:Choice>
  </mc:AlternateContent>
  <xr:revisionPtr revIDLastSave="0" documentId="13_ncr:1_{19D2094A-6E7E-4DC2-B3F3-7DCE7007E848}" xr6:coauthVersionLast="47" xr6:coauthVersionMax="47" xr10:uidLastSave="{00000000-0000-0000-0000-000000000000}"/>
  <bookViews>
    <workbookView xWindow="3432" yWindow="2076" windowWidth="17280" windowHeight="8964" xr2:uid="{8092FA1C-7E72-4BCE-8A5F-7BF6E67895D3}"/>
  </bookViews>
  <sheets>
    <sheet name="Program" sheetId="1" r:id="rId1"/>
    <sheet name="Podatki o objektih" sheetId="70" r:id="rId2"/>
    <sheet name="Referenčne količine" sheetId="79" r:id="rId3"/>
    <sheet name="Cene energentov" sheetId="76" r:id="rId4"/>
    <sheet name="STANDARD UDOBJA" sheetId="91" r:id="rId5"/>
    <sheet name="UKREPI - splošno" sheetId="4" r:id="rId6"/>
    <sheet name="EN. UPRAVLJANJE" sheetId="73" r:id="rId7"/>
    <sheet name="UKREPI (PO OBJEKTIH)" sheetId="75" r:id="rId8"/>
    <sheet name="OB01" sheetId="96" r:id="rId9"/>
    <sheet name="OB02" sheetId="97" r:id="rId10"/>
    <sheet name="OB03" sheetId="93" r:id="rId11"/>
    <sheet name="SKUPAJ" sheetId="8" r:id="rId12"/>
    <sheet name="VZOREC OBRAČUNA" sheetId="94" r:id="rId13"/>
  </sheets>
  <definedNames>
    <definedName name="__IntlFixup" hidden="1">TRUE</definedName>
    <definedName name="_xlnm._FilterDatabase" localSheetId="8" hidden="1">'OB01'!#REF!</definedName>
    <definedName name="_xlnm._FilterDatabase" localSheetId="10" hidden="1">'OB03'!#REF!</definedName>
    <definedName name="anscount" hidden="1">1</definedName>
    <definedName name="g" localSheetId="8" hidden="1">MATCH(0.01,End_Bal,-1)+1</definedName>
    <definedName name="g" hidden="1">MATCH(0.01,End_Bal,-1)+1</definedName>
    <definedName name="Number_of_Payments" localSheetId="3" hidden="1">MATCH(0.01,End_Bal,-1)+1</definedName>
    <definedName name="Number_of_Payments" localSheetId="6" hidden="1">MATCH(0.01,End_Bal,-1)+1</definedName>
    <definedName name="Number_of_Payments" localSheetId="8" hidden="1">MATCH(0.01,End_Bal,-1)+1</definedName>
    <definedName name="Number_of_Payments" localSheetId="10" hidden="1">MATCH(0.01,End_Bal,-1)+1</definedName>
    <definedName name="Number_of_Payments" localSheetId="2" hidden="1">MATCH(0.01,End_Bal,-1)+1</definedName>
    <definedName name="Number_of_Payments" localSheetId="4" hidden="1">MATCH(0.01,End_Bal,-1)+1</definedName>
    <definedName name="Number_of_Payments" localSheetId="12" hidden="1">MATCH(0.01,End_Bal,-1)+1</definedName>
    <definedName name="Number_of_Payments" hidden="1">MATCH(0.01,End_Bal,-1)+1</definedName>
  </definedNames>
  <calcPr calcId="181029"/>
</workbook>
</file>

<file path=xl/calcChain.xml><?xml version="1.0" encoding="utf-8"?>
<calcChain xmlns="http://schemas.openxmlformats.org/spreadsheetml/2006/main">
  <c r="F27" i="96" l="1"/>
  <c r="F30" i="97"/>
  <c r="F31" i="97" s="1"/>
  <c r="F32" i="97" s="1"/>
  <c r="F33" i="97" s="1"/>
  <c r="F34" i="97" s="1"/>
  <c r="F35" i="97" s="1"/>
  <c r="F36" i="97" s="1"/>
  <c r="F37" i="97" s="1"/>
  <c r="F38" i="97" s="1"/>
  <c r="F39" i="97" s="1"/>
  <c r="F40" i="97" s="1"/>
  <c r="F41" i="97" s="1"/>
  <c r="F42" i="97" s="1"/>
  <c r="F43" i="97" s="1"/>
  <c r="F44" i="97" s="1"/>
  <c r="F45" i="97" s="1"/>
  <c r="F46" i="97" s="1"/>
  <c r="F47" i="97" s="1"/>
  <c r="F48" i="97" s="1"/>
  <c r="F49" i="97" s="1"/>
  <c r="F50" i="97" s="1"/>
  <c r="F51" i="97" s="1"/>
  <c r="F52" i="97" s="1"/>
  <c r="F53" i="97" s="1"/>
  <c r="F27" i="97"/>
  <c r="F30" i="96" l="1"/>
  <c r="F31" i="96" s="1"/>
  <c r="F32" i="96" s="1"/>
  <c r="F33" i="96" s="1"/>
  <c r="F34" i="96" s="1"/>
  <c r="Q118" i="94"/>
  <c r="K118" i="94"/>
  <c r="D118" i="94"/>
  <c r="C118" i="94"/>
  <c r="J117" i="94"/>
  <c r="J118" i="94" s="1"/>
  <c r="E117" i="94"/>
  <c r="E118" i="94" s="1"/>
  <c r="D107" i="94"/>
  <c r="Q107" i="94" s="1"/>
  <c r="T107" i="94" s="1"/>
  <c r="G106" i="94"/>
  <c r="J106" i="94" s="1"/>
  <c r="D106" i="94"/>
  <c r="H99" i="94"/>
  <c r="E99" i="94"/>
  <c r="M98" i="94"/>
  <c r="I98" i="94"/>
  <c r="H106" i="94" s="1"/>
  <c r="H98" i="94"/>
  <c r="F98" i="94"/>
  <c r="E98" i="94"/>
  <c r="L98" i="94" s="1"/>
  <c r="M92" i="94"/>
  <c r="E92" i="94"/>
  <c r="N91" i="94"/>
  <c r="Q91" i="94" s="1"/>
  <c r="K91" i="94"/>
  <c r="K92" i="94" s="1"/>
  <c r="J91" i="94"/>
  <c r="G91" i="94"/>
  <c r="P90" i="94"/>
  <c r="P92" i="94" s="1"/>
  <c r="N90" i="94"/>
  <c r="L90" i="94"/>
  <c r="L92" i="94" s="1"/>
  <c r="J90" i="94"/>
  <c r="J92" i="94" s="1"/>
  <c r="G90" i="94"/>
  <c r="G92" i="94" s="1"/>
  <c r="B80" i="94"/>
  <c r="B79" i="94"/>
  <c r="B78" i="94"/>
  <c r="I73" i="94"/>
  <c r="H73" i="94"/>
  <c r="G73" i="94"/>
  <c r="F73" i="94"/>
  <c r="E73" i="94"/>
  <c r="D73" i="94"/>
  <c r="J72" i="94"/>
  <c r="O71" i="94"/>
  <c r="N71" i="94"/>
  <c r="R71" i="94" s="1"/>
  <c r="J71" i="94"/>
  <c r="B71" i="94"/>
  <c r="N70" i="94"/>
  <c r="J70" i="94"/>
  <c r="B70" i="94"/>
  <c r="N69" i="94"/>
  <c r="S69" i="94" s="1"/>
  <c r="J69" i="94"/>
  <c r="J73" i="94" s="1"/>
  <c r="B69" i="94"/>
  <c r="B62" i="94"/>
  <c r="L61" i="94"/>
  <c r="L62" i="94" s="1"/>
  <c r="J61" i="94"/>
  <c r="F61" i="94"/>
  <c r="D61" i="94"/>
  <c r="C61" i="94"/>
  <c r="C80" i="94" s="1"/>
  <c r="F60" i="94"/>
  <c r="D60" i="94"/>
  <c r="C60" i="94"/>
  <c r="C79" i="94" s="1"/>
  <c r="F59" i="94"/>
  <c r="D59" i="94"/>
  <c r="C59" i="94"/>
  <c r="C78" i="94" s="1"/>
  <c r="B53" i="94"/>
  <c r="E52" i="94"/>
  <c r="K61" i="94" s="1"/>
  <c r="C52" i="94"/>
  <c r="E51" i="94"/>
  <c r="C51" i="94"/>
  <c r="U50" i="94"/>
  <c r="T50" i="94"/>
  <c r="T53" i="94" s="1"/>
  <c r="S50" i="94"/>
  <c r="R50" i="94"/>
  <c r="R53" i="94" s="1"/>
  <c r="Q50" i="94"/>
  <c r="P50" i="94"/>
  <c r="P53" i="94" s="1"/>
  <c r="O50" i="94"/>
  <c r="N50" i="94"/>
  <c r="N53" i="94" s="1"/>
  <c r="M50" i="94"/>
  <c r="L50" i="94"/>
  <c r="L53" i="94" s="1"/>
  <c r="K50" i="94"/>
  <c r="J50" i="94"/>
  <c r="J53" i="94" s="1"/>
  <c r="F50" i="94"/>
  <c r="E50" i="94"/>
  <c r="J59" i="94" s="1"/>
  <c r="C50" i="94"/>
  <c r="L42" i="94"/>
  <c r="F42" i="94"/>
  <c r="E39" i="94" s="1"/>
  <c r="E59" i="94" s="1"/>
  <c r="R41" i="94"/>
  <c r="R42" i="94" s="1"/>
  <c r="K41" i="94"/>
  <c r="Q41" i="94" s="1"/>
  <c r="Q42" i="94" s="1"/>
  <c r="J40" i="94"/>
  <c r="J39" i="94"/>
  <c r="T33" i="94"/>
  <c r="R33" i="94"/>
  <c r="P33" i="94"/>
  <c r="N33" i="94"/>
  <c r="L33" i="94"/>
  <c r="J33" i="94"/>
  <c r="E33" i="94"/>
  <c r="G31" i="94" s="1"/>
  <c r="G51" i="94" s="1"/>
  <c r="I32" i="94"/>
  <c r="I31" i="94"/>
  <c r="V30" i="94"/>
  <c r="V33" i="94" s="1"/>
  <c r="I30" i="94"/>
  <c r="N23" i="94"/>
  <c r="K72" i="94" s="1"/>
  <c r="N72" i="94" s="1"/>
  <c r="I23" i="94"/>
  <c r="L15" i="94"/>
  <c r="L117" i="94" l="1"/>
  <c r="L118" i="94" s="1"/>
  <c r="G15" i="94" s="1"/>
  <c r="Q69" i="94"/>
  <c r="T69" i="94"/>
  <c r="S71" i="94"/>
  <c r="I33" i="94"/>
  <c r="K42" i="94"/>
  <c r="J60" i="94"/>
  <c r="F62" i="94"/>
  <c r="E100" i="94"/>
  <c r="N107" i="94"/>
  <c r="N108" i="94" s="1"/>
  <c r="J42" i="94"/>
  <c r="H15" i="94"/>
  <c r="G30" i="94"/>
  <c r="R61" i="94"/>
  <c r="L80" i="94" s="1"/>
  <c r="L81" i="94" s="1"/>
  <c r="G99" i="94"/>
  <c r="J99" i="94"/>
  <c r="V50" i="94"/>
  <c r="V53" i="94" s="1"/>
  <c r="P69" i="94"/>
  <c r="F35" i="96"/>
  <c r="S72" i="94"/>
  <c r="O72" i="94"/>
  <c r="R72" i="94"/>
  <c r="Q72" i="94"/>
  <c r="O98" i="94"/>
  <c r="O100" i="94" s="1"/>
  <c r="L100" i="94"/>
  <c r="P98" i="94"/>
  <c r="P100" i="94" s="1"/>
  <c r="M100" i="94"/>
  <c r="P106" i="94"/>
  <c r="P41" i="94"/>
  <c r="S41" i="94" s="1"/>
  <c r="T72" i="94"/>
  <c r="C14" i="94"/>
  <c r="H100" i="94"/>
  <c r="J98" i="94"/>
  <c r="L106" i="94"/>
  <c r="L107" i="94" s="1"/>
  <c r="M107" i="94" s="1"/>
  <c r="N98" i="94"/>
  <c r="K106" i="94"/>
  <c r="Q70" i="94"/>
  <c r="T70" i="94"/>
  <c r="P70" i="94"/>
  <c r="S70" i="94"/>
  <c r="O70" i="94"/>
  <c r="G50" i="94"/>
  <c r="K62" i="94"/>
  <c r="Q61" i="94"/>
  <c r="P61" i="94"/>
  <c r="R70" i="94"/>
  <c r="P72" i="94"/>
  <c r="E15" i="94"/>
  <c r="D15" i="94"/>
  <c r="H41" i="94"/>
  <c r="H61" i="94" s="1"/>
  <c r="D80" i="94" s="1"/>
  <c r="G32" i="94"/>
  <c r="H30" i="94"/>
  <c r="H50" i="94" s="1"/>
  <c r="M40" i="94"/>
  <c r="J62" i="94"/>
  <c r="H40" i="94"/>
  <c r="H60" i="94" s="1"/>
  <c r="M60" i="94" s="1"/>
  <c r="E53" i="94"/>
  <c r="R69" i="94"/>
  <c r="P71" i="94"/>
  <c r="T71" i="94"/>
  <c r="N92" i="94"/>
  <c r="K99" i="94"/>
  <c r="K100" i="94" s="1"/>
  <c r="P117" i="94"/>
  <c r="I50" i="94"/>
  <c r="O69" i="94"/>
  <c r="Q71" i="94"/>
  <c r="O106" i="94"/>
  <c r="H39" i="94"/>
  <c r="M39" i="94" s="1"/>
  <c r="M42" i="94" s="1"/>
  <c r="C13" i="94" s="1"/>
  <c r="C16" i="94" s="1"/>
  <c r="I51" i="94"/>
  <c r="I52" i="94"/>
  <c r="O90" i="94"/>
  <c r="G98" i="94"/>
  <c r="G100" i="94" s="1"/>
  <c r="N99" i="94" l="1"/>
  <c r="Q99" i="94" s="1"/>
  <c r="U107" i="94" s="1"/>
  <c r="R73" i="94"/>
  <c r="J100" i="94"/>
  <c r="P73" i="94"/>
  <c r="S73" i="94"/>
  <c r="R62" i="94"/>
  <c r="V71" i="94"/>
  <c r="F14" i="94"/>
  <c r="T73" i="94"/>
  <c r="F36" i="96"/>
  <c r="N100" i="94"/>
  <c r="Q98" i="94"/>
  <c r="Q100" i="94" s="1"/>
  <c r="J80" i="94"/>
  <c r="M80" i="94" s="1"/>
  <c r="S61" i="94"/>
  <c r="H42" i="94"/>
  <c r="G39" i="94" s="1"/>
  <c r="H59" i="94"/>
  <c r="H62" i="94" s="1"/>
  <c r="I53" i="94"/>
  <c r="K80" i="94"/>
  <c r="K81" i="94" s="1"/>
  <c r="Q62" i="94"/>
  <c r="U71" i="94"/>
  <c r="S106" i="94"/>
  <c r="S108" i="94" s="1"/>
  <c r="P108" i="94"/>
  <c r="G53" i="94"/>
  <c r="O73" i="94"/>
  <c r="V69" i="94"/>
  <c r="U69" i="94"/>
  <c r="L108" i="94"/>
  <c r="Q106" i="94"/>
  <c r="M106" i="94"/>
  <c r="M108" i="94" s="1"/>
  <c r="V72" i="94"/>
  <c r="U72" i="94"/>
  <c r="O92" i="94"/>
  <c r="Q90" i="94"/>
  <c r="Q92" i="94" s="1"/>
  <c r="O108" i="94"/>
  <c r="R106" i="94"/>
  <c r="R108" i="94" s="1"/>
  <c r="R117" i="94"/>
  <c r="R118" i="94" s="1"/>
  <c r="P118" i="94"/>
  <c r="G52" i="94"/>
  <c r="N61" i="94" s="1"/>
  <c r="N41" i="94"/>
  <c r="U70" i="94"/>
  <c r="V70" i="94"/>
  <c r="Q73" i="94"/>
  <c r="F37" i="96" l="1"/>
  <c r="N42" i="94"/>
  <c r="O41" i="94"/>
  <c r="O42" i="94" s="1"/>
  <c r="U73" i="94"/>
  <c r="D81" i="94" s="1"/>
  <c r="M59" i="94"/>
  <c r="M62" i="94" s="1"/>
  <c r="F13" i="94" s="1"/>
  <c r="F16" i="94" s="1"/>
  <c r="E14" i="94"/>
  <c r="D14" i="94"/>
  <c r="V73" i="94"/>
  <c r="E80" i="94" s="1"/>
  <c r="F80" i="94" s="1"/>
  <c r="H14" i="94"/>
  <c r="G14" i="94"/>
  <c r="H80" i="94"/>
  <c r="H81" i="94" s="1"/>
  <c r="N62" i="94"/>
  <c r="O61" i="94"/>
  <c r="I14" i="94"/>
  <c r="L14" i="94" s="1"/>
  <c r="G59" i="94"/>
  <c r="I40" i="94"/>
  <c r="P40" i="94" s="1"/>
  <c r="S40" i="94" s="1"/>
  <c r="I39" i="94"/>
  <c r="I41" i="94"/>
  <c r="D79" i="94"/>
  <c r="D78" i="94" s="1"/>
  <c r="K15" i="94"/>
  <c r="J15" i="94"/>
  <c r="M15" i="94" s="1"/>
  <c r="N15" i="94" s="1"/>
  <c r="T106" i="94"/>
  <c r="Q108" i="94"/>
  <c r="E81" i="94"/>
  <c r="F81" i="94" s="1"/>
  <c r="N80" i="94"/>
  <c r="F38" i="96" l="1"/>
  <c r="E78" i="94"/>
  <c r="G78" i="94"/>
  <c r="G81" i="94" s="1"/>
  <c r="I13" i="94" s="1"/>
  <c r="E79" i="94"/>
  <c r="G79" i="94"/>
  <c r="I61" i="94"/>
  <c r="I60" i="94"/>
  <c r="P60" i="94" s="1"/>
  <c r="S60" i="94" s="1"/>
  <c r="I59" i="94"/>
  <c r="T108" i="94"/>
  <c r="U106" i="94"/>
  <c r="U108" i="94" s="1"/>
  <c r="P39" i="94"/>
  <c r="I42" i="94"/>
  <c r="I80" i="94"/>
  <c r="I81" i="94" s="1"/>
  <c r="O62" i="94"/>
  <c r="F39" i="96" l="1"/>
  <c r="K14" i="94"/>
  <c r="J14" i="94"/>
  <c r="M14" i="94" s="1"/>
  <c r="N14" i="94" s="1"/>
  <c r="I62" i="94"/>
  <c r="P59" i="94"/>
  <c r="F79" i="94"/>
  <c r="J79" i="94"/>
  <c r="M79" i="94" s="1"/>
  <c r="N79" i="94" s="1"/>
  <c r="P42" i="94"/>
  <c r="S39" i="94"/>
  <c r="S42" i="94" s="1"/>
  <c r="D13" i="94" s="1"/>
  <c r="L13" i="94"/>
  <c r="L16" i="94" s="1"/>
  <c r="I16" i="94"/>
  <c r="F78" i="94"/>
  <c r="J78" i="94"/>
  <c r="F40" i="96" l="1"/>
  <c r="J81" i="94"/>
  <c r="M78" i="94"/>
  <c r="D16" i="94"/>
  <c r="E13" i="94"/>
  <c r="E16" i="94" s="1"/>
  <c r="P62" i="94"/>
  <c r="S59" i="94"/>
  <c r="S62" i="94" s="1"/>
  <c r="F41" i="96" l="1"/>
  <c r="H13" i="94"/>
  <c r="H16" i="94" s="1"/>
  <c r="G13" i="94"/>
  <c r="G16" i="94" s="1"/>
  <c r="N78" i="94"/>
  <c r="N81" i="94" s="1"/>
  <c r="M81" i="94"/>
  <c r="F42" i="96" l="1"/>
  <c r="K13" i="94"/>
  <c r="K16" i="94" s="1"/>
  <c r="J13" i="94"/>
  <c r="F43" i="96" l="1"/>
  <c r="M13" i="94"/>
  <c r="J16" i="94"/>
  <c r="F44" i="96" l="1"/>
  <c r="N16" i="94"/>
  <c r="M16" i="94"/>
  <c r="N13" i="94"/>
  <c r="F45" i="96" l="1"/>
  <c r="F30" i="93"/>
  <c r="F31" i="93" s="1"/>
  <c r="F32" i="93" s="1"/>
  <c r="F33" i="93" s="1"/>
  <c r="F27" i="93"/>
  <c r="F46" i="96" l="1"/>
  <c r="F34" i="93"/>
  <c r="F47" i="96" l="1"/>
  <c r="F35" i="93"/>
  <c r="F48" i="96" l="1"/>
  <c r="F36" i="93"/>
  <c r="F49" i="96" l="1"/>
  <c r="F37" i="93"/>
  <c r="F50" i="96" l="1"/>
  <c r="F38" i="93"/>
  <c r="F51" i="96" l="1"/>
  <c r="F39" i="93"/>
  <c r="F52" i="96" l="1"/>
  <c r="F40" i="93"/>
  <c r="D7" i="91"/>
  <c r="D8" i="91" s="1"/>
  <c r="D9" i="91" s="1"/>
  <c r="D10" i="91" s="1"/>
  <c r="D11" i="91" s="1"/>
  <c r="D12" i="91" s="1"/>
  <c r="D13" i="91" s="1"/>
  <c r="D14" i="91" s="1"/>
  <c r="D15" i="91" s="1"/>
  <c r="D16" i="91" s="1"/>
  <c r="D17" i="91" s="1"/>
  <c r="D18" i="91" s="1"/>
  <c r="D19" i="91" s="1"/>
  <c r="F53" i="96" l="1"/>
  <c r="F41" i="93"/>
  <c r="F42" i="93" l="1"/>
  <c r="F43" i="93" l="1"/>
  <c r="F44" i="93" l="1"/>
  <c r="F45" i="93" l="1"/>
  <c r="F46" i="93" l="1"/>
  <c r="F47" i="93" l="1"/>
  <c r="F48" i="93" l="1"/>
  <c r="F49" i="93" l="1"/>
  <c r="F50" i="93" l="1"/>
  <c r="F51" i="93" l="1"/>
  <c r="F52" i="93" l="1"/>
  <c r="F53" i="93" l="1"/>
  <c r="M5" i="8" l="1"/>
  <c r="N5" i="8"/>
  <c r="O5" i="8"/>
  <c r="P5" i="8"/>
  <c r="M7" i="8"/>
  <c r="N7" i="8"/>
  <c r="O7" i="8"/>
  <c r="P7" i="8"/>
  <c r="B21" i="93" l="1"/>
  <c r="B10" i="97"/>
  <c r="B7" i="93"/>
  <c r="B7" i="97"/>
  <c r="B7" i="96"/>
  <c r="B8" i="97"/>
  <c r="B21" i="97"/>
  <c r="B9" i="97"/>
  <c r="AL4" i="79"/>
  <c r="E8" i="70"/>
  <c r="E7" i="70"/>
  <c r="E6" i="70"/>
  <c r="B21" i="96"/>
  <c r="D7" i="70"/>
  <c r="B10" i="93"/>
  <c r="B8" i="96"/>
  <c r="BF6" i="79"/>
  <c r="B18" i="93"/>
  <c r="B22" i="97"/>
  <c r="B22" i="96"/>
  <c r="B26" i="97"/>
  <c r="B26" i="93"/>
  <c r="B26" i="96"/>
  <c r="I7" i="8" a="1"/>
  <c r="I5" i="8" a="1"/>
  <c r="BF5" i="79" l="1"/>
  <c r="O5" i="79" s="1"/>
  <c r="B8" i="93"/>
  <c r="I5" i="8"/>
  <c r="I7" i="8"/>
  <c r="C85" i="96"/>
  <c r="C85" i="97"/>
  <c r="C85" i="93"/>
  <c r="B19" i="96"/>
  <c r="B5" i="97"/>
  <c r="B5" i="96"/>
  <c r="D6" i="70"/>
  <c r="B24" i="97"/>
  <c r="BB5" i="79"/>
  <c r="B9" i="96"/>
  <c r="BF4" i="79"/>
  <c r="C21" i="96" s="1"/>
  <c r="B4" i="97"/>
  <c r="C7" i="70"/>
  <c r="B9" i="93"/>
  <c r="AK5" i="79"/>
  <c r="B14" i="97" s="1"/>
  <c r="AM5" i="79"/>
  <c r="B15" i="97" s="1"/>
  <c r="B24" i="96"/>
  <c r="BB4" i="79"/>
  <c r="B4" i="96"/>
  <c r="C6" i="70"/>
  <c r="D8" i="70"/>
  <c r="B5" i="93"/>
  <c r="AL5" i="79"/>
  <c r="B10" i="96"/>
  <c r="AL6" i="79"/>
  <c r="AM6" i="79"/>
  <c r="C8" i="70"/>
  <c r="B4" i="93"/>
  <c r="B24" i="93"/>
  <c r="BB6" i="79"/>
  <c r="BG6" i="79" s="1"/>
  <c r="C24" i="93" s="1"/>
  <c r="AK6" i="79"/>
  <c r="B14" i="93" s="1"/>
  <c r="AK4" i="79"/>
  <c r="B14" i="96" s="1"/>
  <c r="C18" i="93"/>
  <c r="C21" i="93"/>
  <c r="O6" i="79"/>
  <c r="C22" i="97"/>
  <c r="C22" i="96"/>
  <c r="I6" i="8" a="1"/>
  <c r="C21" i="97" l="1"/>
  <c r="O4" i="79"/>
  <c r="BG4" i="79"/>
  <c r="C24" i="96" s="1"/>
  <c r="AT5" i="79"/>
  <c r="AS5" i="79" s="1"/>
  <c r="AM4" i="79"/>
  <c r="B15" i="96" s="1"/>
  <c r="I6" i="8"/>
  <c r="B15" i="93"/>
  <c r="AT6" i="79"/>
  <c r="B25" i="97"/>
  <c r="C25" i="96"/>
  <c r="B25" i="96"/>
  <c r="B19" i="93"/>
  <c r="AN6" i="79"/>
  <c r="B19" i="97"/>
  <c r="AN5" i="79"/>
  <c r="B23" i="96"/>
  <c r="B25" i="93"/>
  <c r="C25" i="93"/>
  <c r="C25" i="97"/>
  <c r="BG5" i="79"/>
  <c r="C24" i="97" s="1"/>
  <c r="AT4" i="79" l="1"/>
  <c r="C15" i="96" s="1"/>
  <c r="C15" i="97"/>
  <c r="AN4" i="79"/>
  <c r="B20" i="96" s="1"/>
  <c r="I8" i="8"/>
  <c r="B23" i="97"/>
  <c r="B20" i="93"/>
  <c r="AU6" i="79"/>
  <c r="AV6" i="79" s="1"/>
  <c r="C20" i="93"/>
  <c r="C15" i="93"/>
  <c r="AS6" i="79"/>
  <c r="B20" i="97"/>
  <c r="C20" i="97"/>
  <c r="AU5" i="79"/>
  <c r="AV5" i="79" s="1"/>
  <c r="C14" i="97"/>
  <c r="N5" i="79"/>
  <c r="C23" i="96"/>
  <c r="AS4" i="79" l="1"/>
  <c r="C20" i="96"/>
  <c r="AU4" i="79"/>
  <c r="AV4" i="79" s="1"/>
  <c r="BJ4" i="79" s="1"/>
  <c r="BL4" i="79" s="1"/>
  <c r="C19" i="96"/>
  <c r="C23" i="97"/>
  <c r="C19" i="97"/>
  <c r="BJ5" i="79"/>
  <c r="BL5" i="79" s="1"/>
  <c r="C19" i="93"/>
  <c r="BJ6" i="79"/>
  <c r="BL6" i="79" s="1"/>
  <c r="C14" i="93"/>
  <c r="N6" i="79"/>
  <c r="C14" i="96" l="1"/>
  <c r="N4" i="79"/>
  <c r="B16" i="97"/>
  <c r="B18" i="97"/>
  <c r="B18" i="96"/>
  <c r="C17" i="97" l="1"/>
  <c r="C16" i="97"/>
  <c r="C18" i="97"/>
  <c r="C17" i="96"/>
  <c r="C18" i="96"/>
  <c r="B16" i="96"/>
  <c r="B17" i="97"/>
  <c r="B17" i="96"/>
  <c r="C16" i="96" l="1"/>
  <c r="B23" i="93" l="1"/>
  <c r="B22" i="93"/>
  <c r="C22" i="93" l="1"/>
  <c r="C23" i="93"/>
  <c r="B17" i="93" l="1"/>
  <c r="C17" i="93" l="1"/>
  <c r="B16" i="93" l="1"/>
  <c r="C16" i="93" l="1"/>
  <c r="E54" i="96" l="1"/>
  <c r="D54" i="96"/>
  <c r="C54" i="96"/>
  <c r="B54" i="96"/>
  <c r="B54" i="93"/>
  <c r="C54" i="93"/>
  <c r="E54" i="93"/>
  <c r="D54" i="93"/>
  <c r="B121" i="93" l="1"/>
  <c r="B121" i="96"/>
  <c r="C79" i="93" l="1"/>
  <c r="C77" i="93"/>
  <c r="F7" i="8" a="1"/>
  <c r="F7" i="8" l="1"/>
  <c r="C80" i="93"/>
  <c r="C81" i="93"/>
  <c r="H7" i="8" a="1"/>
  <c r="G7" i="8" a="1"/>
  <c r="G7" i="8" l="1"/>
  <c r="H7" i="8"/>
  <c r="C67" i="93" l="1"/>
  <c r="C7" i="8" a="1"/>
  <c r="C7" i="8" l="1"/>
  <c r="C121" i="93"/>
  <c r="C71" i="93"/>
  <c r="D121" i="93"/>
  <c r="D7" i="8" a="1"/>
  <c r="D7" i="8" l="1"/>
  <c r="C66" i="93"/>
  <c r="B121" i="97" l="1"/>
  <c r="C79" i="97" l="1"/>
  <c r="C77" i="97"/>
  <c r="F6" i="8" a="1"/>
  <c r="F6" i="8" l="1"/>
  <c r="C80" i="97"/>
  <c r="C81" i="97"/>
  <c r="G6" i="8" a="1"/>
  <c r="H6" i="8" a="1"/>
  <c r="G6" i="8" l="1"/>
  <c r="H6" i="8"/>
  <c r="C67" i="97" l="1"/>
  <c r="C119" i="97"/>
  <c r="C115" i="97"/>
  <c r="C116" i="97"/>
  <c r="C118" i="97"/>
  <c r="C117" i="97"/>
  <c r="C120" i="97"/>
  <c r="C114" i="97"/>
  <c r="C6" i="8" a="1"/>
  <c r="C121" i="97" l="1"/>
  <c r="C6" i="8"/>
  <c r="C71" i="97"/>
  <c r="D121" i="97"/>
  <c r="D6" i="8" a="1"/>
  <c r="D6" i="8" l="1"/>
  <c r="C66" i="97"/>
  <c r="C79" i="96" l="1"/>
  <c r="C77" i="96"/>
  <c r="F5" i="8" a="1"/>
  <c r="F5" i="8" l="1"/>
  <c r="F8" i="8" s="1"/>
  <c r="C80" i="96"/>
  <c r="C81" i="96"/>
  <c r="H5" i="8"/>
  <c r="G5" i="8" a="1"/>
  <c r="H8" i="8" l="1"/>
  <c r="G5" i="8"/>
  <c r="G8" i="8" s="1"/>
  <c r="C67" i="96" l="1"/>
  <c r="C117" i="96"/>
  <c r="C115" i="96"/>
  <c r="C118" i="96"/>
  <c r="C116" i="96"/>
  <c r="C119" i="96"/>
  <c r="C120" i="96"/>
  <c r="C114" i="96"/>
  <c r="C5" i="8" a="1"/>
  <c r="C121" i="96" l="1"/>
  <c r="C5" i="8"/>
  <c r="C8" i="8" s="1"/>
  <c r="C71" i="96"/>
  <c r="D121" i="96"/>
  <c r="D5" i="8" a="1"/>
  <c r="D5" i="8" l="1"/>
  <c r="D8" i="8" s="1"/>
  <c r="C66" i="96"/>
  <c r="B56" i="97" l="1"/>
  <c r="B57" i="97" s="1"/>
  <c r="B56" i="93"/>
  <c r="B57" i="93" s="1"/>
  <c r="B56" i="96"/>
  <c r="B57" i="96" s="1"/>
  <c r="L5" i="8" a="1"/>
  <c r="L7" i="8" a="1"/>
  <c r="L6" i="8" a="1"/>
  <c r="L7" i="8" l="1"/>
  <c r="L5" i="8"/>
  <c r="L6" i="8"/>
  <c r="L8" i="8" l="1"/>
  <c r="C69" i="93"/>
  <c r="C69" i="96"/>
  <c r="C70" i="96"/>
  <c r="E5" i="8"/>
  <c r="C70" i="93" l="1"/>
  <c r="C87" i="93" s="1"/>
  <c r="J5" i="8"/>
  <c r="C69" i="97"/>
  <c r="C70" i="97"/>
  <c r="C87" i="96"/>
  <c r="E6" i="8"/>
  <c r="E7" i="8"/>
  <c r="J7" i="8" l="1"/>
  <c r="J6" i="8"/>
  <c r="E8" i="8"/>
  <c r="C87" i="97"/>
  <c r="B96" i="96"/>
  <c r="C96" i="96" s="1"/>
  <c r="B100" i="96"/>
  <c r="C100" i="96" s="1"/>
  <c r="B101" i="96"/>
  <c r="C101" i="96" s="1"/>
  <c r="B99" i="96"/>
  <c r="C99" i="96" s="1"/>
  <c r="B103" i="96"/>
  <c r="C103" i="96" s="1"/>
  <c r="B94" i="96"/>
  <c r="C94" i="96" s="1"/>
  <c r="B92" i="96"/>
  <c r="C92" i="96" s="1"/>
  <c r="B98" i="96"/>
  <c r="C98" i="96" s="1"/>
  <c r="B95" i="96"/>
  <c r="C95" i="96" s="1"/>
  <c r="B105" i="96"/>
  <c r="C105" i="96" s="1"/>
  <c r="B93" i="96"/>
  <c r="C93" i="96" s="1"/>
  <c r="B102" i="96"/>
  <c r="C102" i="96" s="1"/>
  <c r="B104" i="96"/>
  <c r="C104" i="96" s="1"/>
  <c r="B97" i="96"/>
  <c r="C97" i="96" s="1"/>
  <c r="B106" i="96"/>
  <c r="C106" i="96" s="1"/>
  <c r="B104" i="93"/>
  <c r="C104" i="93" s="1"/>
  <c r="B93" i="93"/>
  <c r="C93" i="93" s="1"/>
  <c r="B101" i="93"/>
  <c r="C101" i="93" s="1"/>
  <c r="B100" i="93"/>
  <c r="C100" i="93" s="1"/>
  <c r="B106" i="93"/>
  <c r="C106" i="93" s="1"/>
  <c r="B102" i="93"/>
  <c r="C102" i="93" s="1"/>
  <c r="B97" i="93"/>
  <c r="C97" i="93" s="1"/>
  <c r="B94" i="93"/>
  <c r="C94" i="93" s="1"/>
  <c r="B95" i="93"/>
  <c r="C95" i="93" s="1"/>
  <c r="B105" i="93"/>
  <c r="C105" i="93" s="1"/>
  <c r="B98" i="93"/>
  <c r="C98" i="93" s="1"/>
  <c r="B103" i="93"/>
  <c r="C103" i="93" s="1"/>
  <c r="B99" i="93"/>
  <c r="C99" i="93" s="1"/>
  <c r="B92" i="93"/>
  <c r="C92" i="93" s="1"/>
  <c r="B96" i="93"/>
  <c r="C96" i="93" s="1"/>
  <c r="J8" i="8" l="1"/>
  <c r="C107" i="93"/>
  <c r="C88" i="93" s="1"/>
  <c r="B98" i="97"/>
  <c r="C98" i="97" s="1"/>
  <c r="B102" i="97"/>
  <c r="C102" i="97" s="1"/>
  <c r="B103" i="97"/>
  <c r="C103" i="97" s="1"/>
  <c r="B96" i="97"/>
  <c r="C96" i="97" s="1"/>
  <c r="B100" i="97"/>
  <c r="C100" i="97" s="1"/>
  <c r="B104" i="97"/>
  <c r="C104" i="97" s="1"/>
  <c r="B94" i="97"/>
  <c r="C94" i="97" s="1"/>
  <c r="B101" i="97"/>
  <c r="C101" i="97" s="1"/>
  <c r="B106" i="97"/>
  <c r="C106" i="97" s="1"/>
  <c r="B95" i="97"/>
  <c r="C95" i="97" s="1"/>
  <c r="B92" i="97"/>
  <c r="C92" i="97" s="1"/>
  <c r="B99" i="97"/>
  <c r="C99" i="97" s="1"/>
  <c r="B97" i="97"/>
  <c r="C97" i="97" s="1"/>
  <c r="B105" i="97"/>
  <c r="C105" i="97" s="1"/>
  <c r="B93" i="97"/>
  <c r="C93" i="97" s="1"/>
  <c r="C107" i="96"/>
  <c r="C88" i="96" s="1"/>
  <c r="K5" i="8" a="1"/>
  <c r="K7" i="8" a="1"/>
  <c r="K5" i="8" l="1"/>
  <c r="K7" i="8"/>
  <c r="C107" i="97"/>
  <c r="C88" i="97" s="1"/>
  <c r="K6" i="8" a="1"/>
  <c r="K6" i="8" l="1"/>
  <c r="K8"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Petrol</author>
  </authors>
  <commentList>
    <comment ref="J27" authorId="0" shapeId="0" xr:uid="{E683AD51-4F40-4BD6-81A3-6DD5C7808714}">
      <text>
        <r>
          <rPr>
            <b/>
            <sz val="9"/>
            <color indexed="81"/>
            <rFont val="Segoe UI"/>
            <family val="2"/>
            <charset val="238"/>
          </rPr>
          <t>Petrol:</t>
        </r>
        <r>
          <rPr>
            <sz val="9"/>
            <color indexed="81"/>
            <rFont val="Segoe UI"/>
            <family val="2"/>
            <charset val="238"/>
          </rPr>
          <t xml:space="preserve">
Npr. Električne toplotne črpalke, ipd.</t>
        </r>
      </text>
    </comment>
    <comment ref="L27" authorId="0" shapeId="0" xr:uid="{0AD5671C-CAB4-4182-A09B-4632BC8ABBCF}">
      <text>
        <r>
          <rPr>
            <b/>
            <sz val="9"/>
            <color indexed="81"/>
            <rFont val="Segoe UI"/>
            <family val="2"/>
            <charset val="238"/>
          </rPr>
          <t>Petrol:</t>
        </r>
        <r>
          <rPr>
            <sz val="9"/>
            <color indexed="81"/>
            <rFont val="Segoe UI"/>
            <family val="2"/>
            <charset val="238"/>
          </rPr>
          <t xml:space="preserve">
UNP - mešanica propan-butan ali samo propan</t>
        </r>
      </text>
    </comment>
    <comment ref="P41" authorId="0" shapeId="0" xr:uid="{A92D9980-BC2E-4ADF-8D4A-3FAC67D028CF}">
      <text>
        <r>
          <rPr>
            <b/>
            <sz val="9"/>
            <color indexed="81"/>
            <rFont val="Segoe UI"/>
            <family val="2"/>
            <charset val="238"/>
          </rPr>
          <t>Petrol:</t>
        </r>
        <r>
          <rPr>
            <sz val="9"/>
            <color indexed="81"/>
            <rFont val="Segoe UI"/>
            <family val="2"/>
            <charset val="238"/>
          </rPr>
          <t xml:space="preserve">
Nastane zaradi razlike v ceni toplote pred in po sanaciji</t>
        </r>
      </text>
    </comment>
    <comment ref="F57" authorId="0" shapeId="0" xr:uid="{11BE44C1-A614-4DFC-9C5F-183F43CB45BD}">
      <text>
        <r>
          <rPr>
            <b/>
            <sz val="9"/>
            <color indexed="81"/>
            <rFont val="Segoe UI"/>
            <family val="2"/>
            <charset val="238"/>
          </rPr>
          <t>Petrol:</t>
        </r>
        <r>
          <rPr>
            <sz val="9"/>
            <color indexed="81"/>
            <rFont val="Segoe UI"/>
            <family val="2"/>
            <charset val="238"/>
          </rPr>
          <t xml:space="preserve">
Delitev rabe poda koncesionar</t>
        </r>
      </text>
    </comment>
    <comment ref="P61" authorId="0" shapeId="0" xr:uid="{CEAA0D02-606B-4E06-99E8-E3C4C6EE68AE}">
      <text>
        <r>
          <rPr>
            <b/>
            <sz val="9"/>
            <color indexed="81"/>
            <rFont val="Segoe UI"/>
            <family val="2"/>
            <charset val="238"/>
          </rPr>
          <t>Petrol:</t>
        </r>
        <r>
          <rPr>
            <sz val="9"/>
            <color indexed="81"/>
            <rFont val="Segoe UI"/>
            <family val="2"/>
            <charset val="238"/>
          </rPr>
          <t xml:space="preserve">
Nastane zaradi razlike v ceni toplote pred in po sanaciji</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<sst xmlns="http://schemas.openxmlformats.org/spreadsheetml/2006/main" count="1027" uniqueCount="421">
  <si>
    <t>1. Vsi pripravljalni ukrepi morajo biti izvedeni skladno z veljavnimi predpisi in standardi.</t>
  </si>
  <si>
    <t>Splošne zahteve:</t>
  </si>
  <si>
    <t>Pogodbeno zagotavljanje prihrankov</t>
  </si>
  <si>
    <t>diskontna stopnja</t>
  </si>
  <si>
    <t>SKUPAJ NSV:</t>
  </si>
  <si>
    <t>SKUPAJ</t>
  </si>
  <si>
    <t>NSV</t>
  </si>
  <si>
    <t>leto</t>
  </si>
  <si>
    <t>Izračun neto sedanje vrednosti:</t>
  </si>
  <si>
    <t>SKUPAJ neto sedanja vrednost prihranka v €</t>
  </si>
  <si>
    <t>Novopričakovana raba električne energije v kWh:</t>
  </si>
  <si>
    <t>€</t>
  </si>
  <si>
    <t>€/kWh</t>
  </si>
  <si>
    <t>kWh</t>
  </si>
  <si>
    <t>Neto površina m2:</t>
  </si>
  <si>
    <t>Oznaka</t>
  </si>
  <si>
    <t>Naslov:</t>
  </si>
  <si>
    <t>Objekt:</t>
  </si>
  <si>
    <t>Osnovni podatki o objektu</t>
  </si>
  <si>
    <t>%</t>
  </si>
  <si>
    <t>id</t>
  </si>
  <si>
    <t>št.</t>
  </si>
  <si>
    <t>zajamčeni prihranek električne energije</t>
  </si>
  <si>
    <t>zajamčeni prihranek toplote</t>
  </si>
  <si>
    <t>C</t>
  </si>
  <si>
    <t>RAZLIKA MED DEJANSKIM IN ZAJAMČENIM PRIHRANKOM</t>
  </si>
  <si>
    <t>ID</t>
  </si>
  <si>
    <t>TOPLOTA</t>
  </si>
  <si>
    <t>ELEKTRIČNA ENERGIJA</t>
  </si>
  <si>
    <t>VSEBINA</t>
  </si>
  <si>
    <t>ZAHTEVE NAROČNIKA GLEDE SISTEMA ENERGETSKEGA UPRAVLJANJA</t>
  </si>
  <si>
    <t>2. Koncesionar mora ukrepe v pogodbeni dobi  izvajati in vzdrževati skladno z veljavnimi predpisi in standardi.</t>
  </si>
  <si>
    <t>3. S svojimi ukrepi koncesionar ne sme znižati standarda (temperature v prostorih, prezračevanje), ki je predpisan v standardu SIST EN 12831 in Smernicami VDI 2067. Če ti pogoji pred ukrepi niso bili doseženi, je potrebno to upoštevati pri referenčnih količinah.</t>
  </si>
  <si>
    <t>4. S svojimi ukrepi koncesionar ne sme znižati standarda (osvetlitve), ki je predpisan v standardu SIST EN 12464-1:2011 Če ti pogoji pred izvedbo ukrepov niso bili doseženi, je potrebno to upoštevati pri referenčnih količinah.</t>
  </si>
  <si>
    <t>Pogodbeno zagotavljanje prihrankov - Ukrepi skupaj</t>
  </si>
  <si>
    <t>I.</t>
  </si>
  <si>
    <t>STROŠKI SKUPAJ</t>
  </si>
  <si>
    <t>SPLOŠNE ZAHTEVE KONCENDENTA GLEDE IZVEDBE UKREPOV</t>
  </si>
  <si>
    <t>ZAHTEVE KONCEDENTA GLEDE UPRAVLJANJA IN VZDRŽEVANJA</t>
  </si>
  <si>
    <t>7. Kjer so referenčne vrednosti rabe energije podane v energiji porabljenega goriva  in še ni uvedenih meritev, mora koncesionar do dogovorjenega roka po pogodbi (pripravljalna storitev) vgraditi merilne naprave.</t>
  </si>
  <si>
    <t>8. Koncesionar mora do začetka izvajanja glavne storitve vzpostaviti sistem energetskega upravljanja za vse objekte iz seznama stavb naročnika po zahtevah določenih v zavihku Energetsko upravljanje.</t>
  </si>
  <si>
    <t>zajamčeni prihranek vzdrževanja</t>
  </si>
  <si>
    <t>ZAJAMČENI
PRIHRANEK
SKUPAJ
€ brez DDV</t>
  </si>
  <si>
    <t>€ brez DDV</t>
  </si>
  <si>
    <t>Neto sedanja
vrednost
prihrankov
€  brez DDV</t>
  </si>
  <si>
    <t>ELKO</t>
  </si>
  <si>
    <t>Naslov</t>
  </si>
  <si>
    <t>PROGRAM IZVAJANJA KONCESIJE</t>
  </si>
  <si>
    <t>Prezračevanje z rekuperacijo</t>
  </si>
  <si>
    <t>UNP</t>
  </si>
  <si>
    <t>SEZNAM OBJEKTOV</t>
  </si>
  <si>
    <t>Št.</t>
  </si>
  <si>
    <t>Naziv objekta</t>
  </si>
  <si>
    <t>Tip objekta</t>
  </si>
  <si>
    <t>OPOMBA:</t>
  </si>
  <si>
    <t>VHODNI ENERGENTI:</t>
  </si>
  <si>
    <t>Referenčna vrednost ob menjavi energenta</t>
  </si>
  <si>
    <t>Vhodni energent</t>
  </si>
  <si>
    <t>Merska enota</t>
  </si>
  <si>
    <t>Kurilna vrednost</t>
  </si>
  <si>
    <t>Povprečna cena 
dovedene energije 
(EUR brez DDV)</t>
  </si>
  <si>
    <t>Ekstra lahko kurilno olje (ELKO)</t>
  </si>
  <si>
    <t>l (liter)</t>
  </si>
  <si>
    <t>kWh/l</t>
  </si>
  <si>
    <t>KO</t>
  </si>
  <si>
    <t>Kurilno olje - srednje</t>
  </si>
  <si>
    <t>Kg</t>
  </si>
  <si>
    <t>kWh/kg</t>
  </si>
  <si>
    <t>Zemeljski plin</t>
  </si>
  <si>
    <t>kWh/kWh</t>
  </si>
  <si>
    <t>EE</t>
  </si>
  <si>
    <t>STANDARD UDOBJA V OBJEKTIH</t>
  </si>
  <si>
    <t>Minimalno ugodje v prostorih v času izvajanja ogrevanja (pozimi):</t>
  </si>
  <si>
    <t>Vrsta stavbe/prostora:</t>
  </si>
  <si>
    <t>Obremenjenost prostora  (oseb/m2)</t>
  </si>
  <si>
    <t>Notranja
temp. zraka
(°C)</t>
  </si>
  <si>
    <t>Toleranca* (°C)</t>
  </si>
  <si>
    <t>Relativna vlažnost zraka 
(%)</t>
  </si>
  <si>
    <t>Povprečna vzdrževana osvetljenost (lux)
EN 12464-1</t>
  </si>
  <si>
    <t>Opombe</t>
  </si>
  <si>
    <t>Vrtec - Igralnica II. starostno obdobje</t>
  </si>
  <si>
    <t>± 2</t>
  </si>
  <si>
    <t>40 - 60</t>
  </si>
  <si>
    <t>Vrtec - Igralnica I. starostno obdobje</t>
  </si>
  <si>
    <t>Vrtec - Športna igralnica</t>
  </si>
  <si>
    <t>Vrtec - Umivalnica</t>
  </si>
  <si>
    <t>Osnovna šola - Učilnica</t>
  </si>
  <si>
    <t>Telovadnica, športna dvorana</t>
  </si>
  <si>
    <t>Garderobe šola, vrtec, šp. Dvorana</t>
  </si>
  <si>
    <t>Kopalnica</t>
  </si>
  <si>
    <t>Sanitarije</t>
  </si>
  <si>
    <t>Pisarne, upravni prostori</t>
  </si>
  <si>
    <t>Avla, avditorij, skupni prostori, hodniki, jedilnica</t>
  </si>
  <si>
    <t>Bazenski prostor</t>
  </si>
  <si>
    <t>25 - 28</t>
  </si>
  <si>
    <t>35 - 60</t>
  </si>
  <si>
    <t>Servisni prostori</t>
  </si>
  <si>
    <t>Minimalna temperatura sanitarne tople vode:</t>
  </si>
  <si>
    <t>Lokacija meritve</t>
  </si>
  <si>
    <t>Temperatura STV 
(°C)</t>
  </si>
  <si>
    <t>Na iztočnem mestu (pipa)</t>
  </si>
  <si>
    <t>*v vrtcih skladno s pravilnikom</t>
  </si>
  <si>
    <t>Vrednosti so smiselno povzete po pravilniku SIST EN 12831, Pravilnik o prezračevanju stavb (UL RS 42/2002) oziroma na podlagi izkušenj.</t>
  </si>
  <si>
    <t>Pravilnik o pitni vodi in Priporočila IVZ – NIJZ (Nacionalni inštitut za javno zdravje)</t>
  </si>
  <si>
    <t>Pravilnik o normativih in minimalnih tehničnih pogojih za prostor in opremo vrtca (UR RS 73/00, 75/05, 33/08, 126/08, 47/10, 47/13,74/16)</t>
  </si>
  <si>
    <t>*OPOMBA: Toleranca v - (navzdol) je dopustna samo v določenih delih dneva (jutranji zagoni, prezračevanje tekom dneva..) in ne sme presegati 15% obratovalnega časa dnevno.</t>
  </si>
  <si>
    <t>Meje odgovornosti koncesionarja za doseganje standardov udobja:</t>
  </si>
  <si>
    <t>Koncesionar je odgovoren za doseganje standardov udobja zgolj v obsegu, ki ga tehnično omogočajo ukrepi, ki jih je v okviru izvajanja koncesije izvedel koncesionar.</t>
  </si>
  <si>
    <t>Koncesionar ni dolžan zagotavljati doseganja predpisanega standarda osvetlitve, če s svojimi ukrepi ne posega v obstoječe sisteme notranje razsvetljave.</t>
  </si>
  <si>
    <t>Koncesionar ni odgovoren za nedoseganje predpisanih standardov udobja, v kolikor so odstopanja posledica  nezanesljive, nekvalitetne in nepravočasne dobave primarnih energentov s strani koncedenta oz. uporabnikov (npr. dobava biomase, ki ne dosega predpisanih standardov kvalitete določene s projekti Obratovanja in vzdrževanja).</t>
  </si>
  <si>
    <t>Koncesionar ni odgovoren za nedoseganje predpisanih standardov udobja, v kolikor so odstopanja posledica neizvajanja nujno potrebnih vzdrževalnih del na instalacijah, ki niso predmet vzdrževanja koncesionarja in jih je skladno z določenimi mejami projekta tudi nadalje dolžan izvajati koncedent (npr. menjava okvarjenih grelnih teles, radiatorjev, zamenjava dotrajane interne instalacije).</t>
  </si>
  <si>
    <t>Koncesionar ni odgovoren za nedoseganje predpisanih standardov udobja, v kolikor so odstopanja posledica prekinitev ali motene dobave s strani pooblaščenih operaterjev distribucijskih omrežij (električna energija, zemeljski plin, daljinsko ogrevanje).</t>
  </si>
  <si>
    <t>Dokazno breme obstoja ekskulpacijskih razlogov za zgoraj navedene meje odgovornosti koncesionarja je na strani koncesionarja.</t>
  </si>
  <si>
    <t xml:space="preserve">III. </t>
  </si>
  <si>
    <t>II. PREDVIDENI UKREPI PO POSAMEZNIH OBJEKTIH</t>
  </si>
  <si>
    <t>Električna energija (za TČ)</t>
  </si>
  <si>
    <t>Referenčna letna raba in stroški energije, stroški vzdrževanja</t>
  </si>
  <si>
    <t>Vrsta energije</t>
  </si>
  <si>
    <t>Referenčna poraba/strošek</t>
  </si>
  <si>
    <t>Prilagojena referenčna poraba/strošek</t>
  </si>
  <si>
    <t>Referenčna poraba dovedene energije skupaj (kWh)</t>
  </si>
  <si>
    <t>Raba toplote skupaj (kWh)</t>
  </si>
  <si>
    <t xml:space="preserve"> - toplota za ogrevanje (kWh)</t>
  </si>
  <si>
    <t>Strošek toplote skupaj (€)</t>
  </si>
  <si>
    <t>Cena toplote (€/kWh)</t>
  </si>
  <si>
    <t>Referenčna raba električne energije skupaj (kWh)</t>
  </si>
  <si>
    <t xml:space="preserve"> - električna energija za razsvetljavo (kWh)</t>
  </si>
  <si>
    <t xml:space="preserve"> - električna energija za ostalo (kWh)</t>
  </si>
  <si>
    <t>Strošek električne energije skupaj (€)</t>
  </si>
  <si>
    <t>Cena električne energije (€/kWh)</t>
  </si>
  <si>
    <t>Strošek tekočega in investicijskega vzdrževanja (€)</t>
  </si>
  <si>
    <t xml:space="preserve">Seznam predvidenih ukrepov </t>
  </si>
  <si>
    <t>DDV (22%)</t>
  </si>
  <si>
    <t>Novopričakovana dejanska raba toplote v kWh:</t>
  </si>
  <si>
    <t>Zajamčeni dejanski prihranek toplote v kWh:</t>
  </si>
  <si>
    <t>Dodatni normalizirani prihranek toplote v kWh:</t>
  </si>
  <si>
    <t>Novopričakovan letni dejanski strošek toplote v € :</t>
  </si>
  <si>
    <t xml:space="preserve">Zajamčeni in normalizirani prihranek ter prihranek v ceni toplote v €: </t>
  </si>
  <si>
    <t>Zajamčeni in normalizirani prihranek toplote v %</t>
  </si>
  <si>
    <t>Cena električne energije v €/kWh:</t>
  </si>
  <si>
    <t>Zajamčeni prihranek električne energije v kWh:</t>
  </si>
  <si>
    <t>Dodatni normalizirani prihranek električne energije v kWh:</t>
  </si>
  <si>
    <t>Novopričakovan letni dejanski strošek električne energije v € :</t>
  </si>
  <si>
    <t xml:space="preserve">Zajamčeni in normalizirani prihranek ter prihranek v ceni el. energije v €: </t>
  </si>
  <si>
    <t>Zajamčeni in normalizirani prihranek električne energije v  %:</t>
  </si>
  <si>
    <t>Novopričakovani strošek tekočega in investicijskega vzdrževanja v €:</t>
  </si>
  <si>
    <t>Zajamčeni prihranek stroškov tekočega in investicijskega vzdrževanja v €:</t>
  </si>
  <si>
    <t>Zajamčeni prihranek stroškov tekočega in investicijskega vzdrževanja v %:</t>
  </si>
  <si>
    <t>ZAJAMČENI LETNI PRIHRANEK SKUPAJ v €</t>
  </si>
  <si>
    <t>Predvidena struktura proizvodnje toplote iz posameznega energenta po izvedenih ukrepih:</t>
  </si>
  <si>
    <t>Delež skupaj proizvedene toplote iz energenta</t>
  </si>
  <si>
    <t>Količina toplote (kWh)</t>
  </si>
  <si>
    <t>Količina dovedene energije (kWh)</t>
  </si>
  <si>
    <t>Daljinsko ogrevanje / Pogodbena oskrba z energijo</t>
  </si>
  <si>
    <t>Izhodišča za normalizacijo ukrepov</t>
  </si>
  <si>
    <t>Ocenjene obratovalne ure naprav</t>
  </si>
  <si>
    <t>Normalizirane obratovalne ure naprav</t>
  </si>
  <si>
    <t>Vgradnja varčne razsvetljave</t>
  </si>
  <si>
    <t>CENE ENERGENTOV OB MENJAVI VHODNEGA ENERGENTA</t>
  </si>
  <si>
    <t>OSNOVNI PODATKI O OBJEKTU</t>
  </si>
  <si>
    <t>ime objekta</t>
  </si>
  <si>
    <t>naslov</t>
  </si>
  <si>
    <t>namembnost objekta</t>
  </si>
  <si>
    <t>celotna kvadratura [m2]</t>
  </si>
  <si>
    <t>ogrevana kvadratura [m2]</t>
  </si>
  <si>
    <t>hlajena kvadratura [m2]</t>
  </si>
  <si>
    <t>število etaž</t>
  </si>
  <si>
    <t>višina etaže [m]</t>
  </si>
  <si>
    <t>prostornina [m3]</t>
  </si>
  <si>
    <t>leto izgradnje</t>
  </si>
  <si>
    <t>specifična raba toplote
[kWh/m2]</t>
  </si>
  <si>
    <t>specifična raba elektrike
[kWh/m2]</t>
  </si>
  <si>
    <t>raba energenta [litri, kWh]</t>
  </si>
  <si>
    <t>enota</t>
  </si>
  <si>
    <t>kurilnost 
[kWh / enoto]</t>
  </si>
  <si>
    <t>dovedena energija s prilagoditvami [kWh]</t>
  </si>
  <si>
    <t>raba toplote s prilagoditvami [kWh] 
(koristna en.)</t>
  </si>
  <si>
    <t>raba toplote za ogrevanje
[kWh]</t>
  </si>
  <si>
    <t>raba toplote za STV
[kWh]</t>
  </si>
  <si>
    <t>raba toplote za mehansko prezračevanje
[kWh]</t>
  </si>
  <si>
    <t>raba električne energije [kWh]</t>
  </si>
  <si>
    <t>referenčna cena električne energije [€/kWh]</t>
  </si>
  <si>
    <t>prilagoditev rabe električne energije
[kWh]</t>
  </si>
  <si>
    <t>prilagojena raba električne energije
[kWh]</t>
  </si>
  <si>
    <t>prilagojen letni strošek električne energije
[€ brez DDV]</t>
  </si>
  <si>
    <t>raba električne energije za razsvetljavo 
[kWh]</t>
  </si>
  <si>
    <t>raba električne energije za ostalo
[kWh]</t>
  </si>
  <si>
    <t>SKUPAJ STROŠEK ENERGENTOV
[€ brez DDV]</t>
  </si>
  <si>
    <t>SKUPAJ VSI STROŠKI 
[€ brez DDV]</t>
  </si>
  <si>
    <t>cena toplote  s prilagoditvami
[€/kWh]</t>
  </si>
  <si>
    <t xml:space="preserve">cena toplote brez DDV [€/kWh] </t>
  </si>
  <si>
    <t>prilagojen letni strošek toplote
[€ brez DDV]</t>
  </si>
  <si>
    <t>dovedena energija 
[kWh]</t>
  </si>
  <si>
    <t>raba toplote brez prilagoditev
(koristna en.)
[kWh]</t>
  </si>
  <si>
    <t>strošek električne energije 
[€ brez DDV]</t>
  </si>
  <si>
    <t>STROŠEK TEKOČEGA  IN INVESTICIJSKEGA VZDRŽEVANJA ENERGETSKIH NAPRAV 
[€ brez DDV]</t>
  </si>
  <si>
    <t>PODATKI O OBJEKTIH</t>
  </si>
  <si>
    <t>REFERENČNE KOLIČINE</t>
  </si>
  <si>
    <t>CENE ENERGENTOV</t>
  </si>
  <si>
    <t>STANDARD UDOBJA</t>
  </si>
  <si>
    <t>OBRAZCI ZA VNOS UKREPOV IN PRIHRANKOV (PO OBJEKTIH IN SKUPNO)</t>
  </si>
  <si>
    <t>VZORCI OBRAČUNOV</t>
  </si>
  <si>
    <t>Biomasa</t>
  </si>
  <si>
    <t>Sprejemniki sončne energije (kolektorji)</t>
  </si>
  <si>
    <t>12. Koncedent ima pravico kadarkoli izvajati nadzor nad pripravljalnimi deli koncesionarja.</t>
  </si>
  <si>
    <t>po projektu</t>
  </si>
  <si>
    <t>+2°C nad temp. bazenske vode</t>
  </si>
  <si>
    <t>Bazen - garderobe</t>
  </si>
  <si>
    <t>Osvetljenost notranjih prostorov - standard SIST EN 12464-1:2011.</t>
  </si>
  <si>
    <r>
      <t>Max. koncentracija CO</t>
    </r>
    <r>
      <rPr>
        <b/>
        <vertAlign val="subscript"/>
        <sz val="11"/>
        <color theme="0"/>
        <rFont val="Times New Roman"/>
        <family val="1"/>
        <charset val="238"/>
      </rPr>
      <t xml:space="preserve">2 </t>
    </r>
    <r>
      <rPr>
        <b/>
        <sz val="11"/>
        <color theme="0"/>
        <rFont val="Times New Roman"/>
        <family val="1"/>
        <charset val="238"/>
      </rPr>
      <t xml:space="preserve"> 
(ppm)</t>
    </r>
  </si>
  <si>
    <r>
      <t>Količina svežega zraka v primeru mehanskega prezračevanja (m</t>
    </r>
    <r>
      <rPr>
        <b/>
        <vertAlign val="superscript"/>
        <sz val="11"/>
        <color theme="0"/>
        <rFont val="Times New Roman"/>
        <family val="1"/>
        <charset val="238"/>
      </rPr>
      <t>3</t>
    </r>
    <r>
      <rPr>
        <b/>
        <sz val="11"/>
        <color theme="0"/>
        <rFont val="Times New Roman"/>
        <family val="1"/>
        <charset val="238"/>
      </rPr>
      <t>/h m</t>
    </r>
    <r>
      <rPr>
        <b/>
        <vertAlign val="superscript"/>
        <sz val="11"/>
        <color theme="0"/>
        <rFont val="Times New Roman"/>
        <family val="1"/>
        <charset val="238"/>
      </rPr>
      <t>2</t>
    </r>
    <r>
      <rPr>
        <b/>
        <sz val="11"/>
        <color theme="0"/>
        <rFont val="Times New Roman"/>
        <family val="1"/>
        <charset val="238"/>
      </rPr>
      <t>)</t>
    </r>
  </si>
  <si>
    <r>
      <t>Koncesionar ni dolžan zagotavljati doseganje predpisanega standarda prezračevanja (CO</t>
    </r>
    <r>
      <rPr>
        <vertAlign val="subscript"/>
        <sz val="11"/>
        <color theme="1"/>
        <rFont val="Times New Roman"/>
        <family val="1"/>
        <charset val="238"/>
      </rPr>
      <t>2</t>
    </r>
    <r>
      <rPr>
        <sz val="11"/>
        <color theme="1"/>
        <rFont val="Times New Roman"/>
        <family val="1"/>
        <charset val="238"/>
      </rPr>
      <t>, izmenjeva svežega zraka), če objekti nimajo vgrajenih sistemov prisilnih prezračevanj oz. le-ti niso predmet ukrepov energetske sanacije objektov koncedenta.</t>
    </r>
  </si>
  <si>
    <t>Koncesionar ni odgovoren za nedoseganje predpisanih standardov udobja, v kolikor so odstopanja posledica nevestnega ravnanja uporabnikov objekta. Koncesionar je dolžan predhodno podati opozorilo uporabnikom objekta.</t>
  </si>
  <si>
    <t xml:space="preserve"> UKREPI ZAHTEVANI S STRANI KONCEDENTA ZA ZAGOTAVLJANJE PRIHRANKA</t>
  </si>
  <si>
    <t>5. Ker standard v prostorih ni natančno popisan, mora koncesionar po podpisu pogodbe v prvi ogrevalni sezoni v prostorih popisati standarde (temperature, prezračevanja, osvetlitve).</t>
  </si>
  <si>
    <t>6. Koncesionar po podpisu pogodbe do začetka izvajanja glavne storitve zbrati in preveriti podatke iz razširjenih energetskih pregledov, ki so potrebni za ugotavljanje morebitnih sprememb uporabe objektov (število uporabnikov, urniki, porabniki energije).</t>
  </si>
  <si>
    <t>9. Po dokončanju pripravljalne storitve mora koncesionar koncedentu predati naslednjo dokumentacijo:</t>
  </si>
  <si>
    <t>-   Poročila o morebitnih meritvah</t>
  </si>
  <si>
    <t>-   Projekte izvedenih del in projekte za obratovanje in vzdrževanje.</t>
  </si>
  <si>
    <t>10. Koncesionar mora zagotoviti izobraževanje koncedenta, upravljavca in uporabnikov.</t>
  </si>
  <si>
    <t>11. Izvedbo vsakega ukrepa v objektu mora koncesionar terminsko uskladiti z upravljavcem objekta.</t>
  </si>
  <si>
    <t>ENERGENT 1</t>
  </si>
  <si>
    <t>ENERGENT 2</t>
  </si>
  <si>
    <t>ENERGENT 3</t>
  </si>
  <si>
    <t>skupaj dovedena energija 
[kWh]</t>
  </si>
  <si>
    <t xml:space="preserve">
ENERGENT 1
vrsta energenta</t>
  </si>
  <si>
    <t xml:space="preserve">
ENERGENT 2
vrsta energenta</t>
  </si>
  <si>
    <t xml:space="preserve">
ENERGENT 3
vrsta energenta</t>
  </si>
  <si>
    <t>strošek energenta [€ brez DDV]</t>
  </si>
  <si>
    <t>skupaj strošek toplote 
[€ brez DDV]</t>
  </si>
  <si>
    <t>Izkoristek ogrevalnega sistema 1
[%]</t>
  </si>
  <si>
    <t>Izkoristek ogrevalnega sistema 2
[%]</t>
  </si>
  <si>
    <t>Izkoristek ogrevalnega sistema 3
[%]</t>
  </si>
  <si>
    <t>ELEKTRIČNA ENERGIJA ZA DELOVANJE OBJEKTA</t>
  </si>
  <si>
    <t>Ponudnik vnese v stolpce "prilagoditev rabe" predvidene spremembe referenčnih vrednosti, z ustreznim pojasnilom</t>
  </si>
  <si>
    <t xml:space="preserve">Tip energenta 1: </t>
  </si>
  <si>
    <t xml:space="preserve">Tip energenta 2: </t>
  </si>
  <si>
    <t xml:space="preserve">Tip energenta 3: </t>
  </si>
  <si>
    <t>Cena dovedene energije (€/kWh)</t>
  </si>
  <si>
    <t>Skupaj stroški</t>
  </si>
  <si>
    <t xml:space="preserve">Ukrepi JZP
Upravičeni stroški </t>
  </si>
  <si>
    <t>Ukrepi JZP
Neupravičeni stroški</t>
  </si>
  <si>
    <t>Ukrepi JN
Neupravičeni stroški</t>
  </si>
  <si>
    <t>Ukrepi JN
Upravičeni stroški</t>
  </si>
  <si>
    <t>Investicijska vrednost ukrepov JZP brez DDV</t>
  </si>
  <si>
    <t>Skupna investicijska vrednost JZP z DDV</t>
  </si>
  <si>
    <t>Novopričakovana dejanska raba dovedene energije v kWh</t>
  </si>
  <si>
    <t>Zajamčeni dejanski prihranek dovedene energije v kWh:</t>
  </si>
  <si>
    <t>Novopričakovana letna raba in prihranki - toplota</t>
  </si>
  <si>
    <t>Nova cena toplote v €/kWh:</t>
  </si>
  <si>
    <t>prilagojena raba toplote za ogrevanje
[kWh]</t>
  </si>
  <si>
    <t>prilagojena raba toplote za STV
[kWh]</t>
  </si>
  <si>
    <t>prilagojena raba toplote za mehansko prezračevanje
[kWh]</t>
  </si>
  <si>
    <t>prilagoditev rabe toplote skupaj (npr. dvig udobja)
[kWh]</t>
  </si>
  <si>
    <t>prilagojena raba električne energije za razsvetljavo 
[kWh]</t>
  </si>
  <si>
    <t>prilagojena raba električne energije za ostalo
[kWh]</t>
  </si>
  <si>
    <t xml:space="preserve"> - toplota za mehansko prezračevanje (kWh)</t>
  </si>
  <si>
    <t xml:space="preserve"> - toplota za toplo sanitarno vodo (kWh)</t>
  </si>
  <si>
    <t>Vir dovedene energije za toploto</t>
  </si>
  <si>
    <t>Utekočinjeni naftni plin</t>
  </si>
  <si>
    <t>Ekstra lahko kurilno olje</t>
  </si>
  <si>
    <t>El. energija za toplotne črpalke</t>
  </si>
  <si>
    <t>Vrednost investicijskih ukrepov JZP v
€ brez DDV</t>
  </si>
  <si>
    <t>OBRAČUN PRIHRANKOV NA OBJEKTU</t>
  </si>
  <si>
    <t>Sklop:</t>
  </si>
  <si>
    <t>ID OBJEKTA</t>
  </si>
  <si>
    <t>OBRAČUNSKO OBDOBJE</t>
  </si>
  <si>
    <t>PROJEKT</t>
  </si>
  <si>
    <t>NAZIV OBJEKTA</t>
  </si>
  <si>
    <t>STATUS OBRAČUNA</t>
  </si>
  <si>
    <t>NAROČNIK</t>
  </si>
  <si>
    <t>NASLOV</t>
  </si>
  <si>
    <t xml:space="preserve"> </t>
  </si>
  <si>
    <t>POGODBA</t>
  </si>
  <si>
    <t>REKAPITULACIJA</t>
  </si>
  <si>
    <t>POGODBENE VREDNOSTI ZA REFERENČNO OBDOBJE</t>
  </si>
  <si>
    <t>IZHODIŠČNE VREDNOSTI ZA OBRAČUNSKO OBDOBJE</t>
  </si>
  <si>
    <t>OBRAČUNSKE VREDNOSTI V OBRAČUNSKEM OBDOBJU</t>
  </si>
  <si>
    <t>RAZLIKA MED DOSEŽENIM IN ZAJAMČENIM PRIHRANKOM V OBRAČUNSKEM OBDOBJU</t>
  </si>
  <si>
    <t>ZAJAMČENI PRIHRANEK</t>
  </si>
  <si>
    <t>DOSEŽENI PRIHRANEK</t>
  </si>
  <si>
    <t>PRIHRANEK</t>
  </si>
  <si>
    <t>bonus/malus</t>
  </si>
  <si>
    <t>ELEKTRIKA</t>
  </si>
  <si>
    <t>VZDRŽEVANJE</t>
  </si>
  <si>
    <t>I. TOPLOTA</t>
  </si>
  <si>
    <t>Referenčno obdobje:</t>
  </si>
  <si>
    <t>Izhodiščno obračunsko obdobje:</t>
  </si>
  <si>
    <t>Dejansko obračunsko obdobje</t>
  </si>
  <si>
    <t>Podnebna postaja:</t>
  </si>
  <si>
    <t>Izhodiščni DTP v primerljivem ref. obdobju</t>
  </si>
  <si>
    <t>Izhodiščni DTP v obračunskem obdobju</t>
  </si>
  <si>
    <t>Pogodbeni DTP v ref. obdobju:</t>
  </si>
  <si>
    <t>Razmerje DTP primerljivo/ pogododbeno obdobje</t>
  </si>
  <si>
    <t>Faktor DTP za obdobje</t>
  </si>
  <si>
    <t>POGODBENE REFERENCE</t>
  </si>
  <si>
    <t>A. POGODBENE VREDNOSTI ZA REFERENČNO OBDOBJE</t>
  </si>
  <si>
    <t>Metoda izračuna prihrankov</t>
  </si>
  <si>
    <t>Vrsta rabe toplote</t>
  </si>
  <si>
    <t>Referenčna raba toplote (prilagojena)</t>
  </si>
  <si>
    <t>Referenčna cena toplote</t>
  </si>
  <si>
    <t>Referenčna dovedena energija (prilagojena)</t>
  </si>
  <si>
    <t>Cena dovedene energije</t>
  </si>
  <si>
    <t>Referenčni strošek dovedene energije za toploto</t>
  </si>
  <si>
    <t>Novopričakovana raba dovedene energije</t>
  </si>
  <si>
    <t>UTEKOČINJENI NAFTNI PLIN</t>
  </si>
  <si>
    <t>EKSTRA LAHKO KURILNO OLJE</t>
  </si>
  <si>
    <t>BIOMASA</t>
  </si>
  <si>
    <t>ZEMELJSKI PLIN</t>
  </si>
  <si>
    <t>DALJINSKO OGREVANJE</t>
  </si>
  <si>
    <t>raba dovedene energije</t>
  </si>
  <si>
    <t xml:space="preserve">referenčna cena </t>
  </si>
  <si>
    <t>referenčna cena</t>
  </si>
  <si>
    <t xml:space="preserve">€/kWh </t>
  </si>
  <si>
    <t>Merjeni</t>
  </si>
  <si>
    <t>OGREVANJE</t>
  </si>
  <si>
    <t>SANITARNA TOPLA VODA</t>
  </si>
  <si>
    <t>Normirani</t>
  </si>
  <si>
    <t>OSTALO - PRISILNO PREZRAČEVANJE</t>
  </si>
  <si>
    <t>Zajamčeni prihranki</t>
  </si>
  <si>
    <t>nova cena toplote</t>
  </si>
  <si>
    <t>novopričakovana dejanska raba toplote (izhodiščne vrednosti)</t>
  </si>
  <si>
    <t>nova cena dovedene energije</t>
  </si>
  <si>
    <t>novopričakovana dejanska raba dovedene energije</t>
  </si>
  <si>
    <t>nov strošek dovedene energije</t>
  </si>
  <si>
    <t>dejanski merjeni prihranek toplote</t>
  </si>
  <si>
    <t>dejanski normirani prihranek toplote</t>
  </si>
  <si>
    <t>dodatni normirani prihranek toplote</t>
  </si>
  <si>
    <t>dejanski merjeni prihranek dovedene energije</t>
  </si>
  <si>
    <t>dejanski normirani prihranek dovedene energije</t>
  </si>
  <si>
    <t>dodatni normirani prihranek dovedene energije</t>
  </si>
  <si>
    <t>dejanski merjeni prihranek</t>
  </si>
  <si>
    <t>dejanski normirani prihranek</t>
  </si>
  <si>
    <t>dodatni normirani prihranek</t>
  </si>
  <si>
    <t>Skupaj zajamčeni prihranki</t>
  </si>
  <si>
    <t>OBRAČUNSKE REFERENCE</t>
  </si>
  <si>
    <t>B. IZHODIŠČNE VREDNOSTI ZA OBRAČUNSKO OBDOBJE</t>
  </si>
  <si>
    <t>Način izračuna prihrankov</t>
  </si>
  <si>
    <t>Korekcijski faktor za obračunsko obdobje</t>
  </si>
  <si>
    <t>Skupaj zajamčeni prihranki toplota</t>
  </si>
  <si>
    <t>OBRAČUNSKE VREDNOSTI</t>
  </si>
  <si>
    <t>C. OBRAČUN V OBRAČUNSKEM OBDOBJU</t>
  </si>
  <si>
    <t>DEJANSKA NEPRILAGOJENA RABA DOVEDENE ENERGIJE</t>
  </si>
  <si>
    <t>PRILAGODITVE RABE ENERGIJE</t>
  </si>
  <si>
    <t>PRILAGOJENA RABA DOVEDENE ENERGIJE IN STROŠKI</t>
  </si>
  <si>
    <t>ELEKTRIČNA ENERGIJA ZA PRETVORBO</t>
  </si>
  <si>
    <t>faktor DTP</t>
  </si>
  <si>
    <t>faktor upor.*
udobje</t>
  </si>
  <si>
    <t>faktor upor.*
št. uporabnikov</t>
  </si>
  <si>
    <t>skupni faktor prilagoditve</t>
  </si>
  <si>
    <t>SKUPAJ RABA</t>
  </si>
  <si>
    <t>SKUPAJ STROŠEK (ref. cene)</t>
  </si>
  <si>
    <t>MERITEV RABE
OGREVANJE</t>
  </si>
  <si>
    <t>MERITEV RABE
SANITARNA TOPLA VODA</t>
  </si>
  <si>
    <t>MERITEV RABE
OSTALO - PRISILNO PREZRAČEVANJE</t>
  </si>
  <si>
    <t>SKUPNA MERITEV RABE</t>
  </si>
  <si>
    <t>SKUPAJ VSE MERITVE</t>
  </si>
  <si>
    <t>OSNOVA ZA OBRAČUN</t>
  </si>
  <si>
    <t>IZRAČUN DOSEGANJA PRIHRANKOV V OBRAČUNSKEM OBDOBJU</t>
  </si>
  <si>
    <t>SKUPAJ DEJANSKI PRIHRANKI TOPLOTA V OBRAČUNSKEM OBDOBJU</t>
  </si>
  <si>
    <t>PRILAGOJENA RABA DOVEDENE ENERGIJE</t>
  </si>
  <si>
    <t>PRILAGOJEN STROŠEK DOVEDENE ENERGIJE</t>
  </si>
  <si>
    <t>CENA DOVEDENE ENERGIJE</t>
  </si>
  <si>
    <t>II. ELEKTRIKA</t>
  </si>
  <si>
    <t>Vrsta rabe elektrike</t>
  </si>
  <si>
    <t>Referenčna raba elektrike (prilagojena)</t>
  </si>
  <si>
    <t>Referenčna cena elektrike</t>
  </si>
  <si>
    <t>Referenčni strošek elektrike</t>
  </si>
  <si>
    <t>Novopričakovana raba elektrike</t>
  </si>
  <si>
    <t>novopričakovana dejanska raba elektrike</t>
  </si>
  <si>
    <t>nova cena elektrike</t>
  </si>
  <si>
    <t>nov strošek elektrike</t>
  </si>
  <si>
    <t>dejanski merjeni prihranek elektrike</t>
  </si>
  <si>
    <t>dejanski normirani prihranek elektrike</t>
  </si>
  <si>
    <t>Razsvetljava</t>
  </si>
  <si>
    <t>DA</t>
  </si>
  <si>
    <t>Ostalo</t>
  </si>
  <si>
    <t>NE</t>
  </si>
  <si>
    <t xml:space="preserve">dodatni normirani prihranek elektrike </t>
  </si>
  <si>
    <t>DEJANSKA NEPRILAGOJENA RABA ELEKTRIKE</t>
  </si>
  <si>
    <t>PRILAGODITEV RABE</t>
  </si>
  <si>
    <t>SKUPAJ DEJANSKI PRIHRANKI  ELEKTRIKE V OBRAČUNSKEM OBDOBJU</t>
  </si>
  <si>
    <t>skupaj merilna mesta</t>
  </si>
  <si>
    <t>porabniki, ki niso raba objekta</t>
  </si>
  <si>
    <t xml:space="preserve">SKUPAJ NEPRILAGOJENA RABA </t>
  </si>
  <si>
    <t>Faktor prilagoditve rabe</t>
  </si>
  <si>
    <t>SKUPAJ PRILAGOJENA RABA ELEKTRIKE</t>
  </si>
  <si>
    <t>SKUPAJ STROŠEK</t>
  </si>
  <si>
    <t>PRILAGOJENA RABA ELEKTRIKE</t>
  </si>
  <si>
    <t>PRILAGOJEN STROŠEK ELEKTRIKE</t>
  </si>
  <si>
    <t>dodatni normirani prihranek elektrike</t>
  </si>
  <si>
    <t>III. VZDRŽEVANJE</t>
  </si>
  <si>
    <t>Vrsta stroška</t>
  </si>
  <si>
    <t>Referenčni strošek vzdrževanja</t>
  </si>
  <si>
    <t>novi strošek vzdrževanja</t>
  </si>
  <si>
    <t>doseženi  prihranek vzdrževanja</t>
  </si>
  <si>
    <t>Vzdrževanje</t>
  </si>
  <si>
    <t>Kontaktne osebe</t>
  </si>
  <si>
    <t>V sklopu predmetne ponudbe ponudnik ne nudi dobave energentov.</t>
  </si>
  <si>
    <t>Opomba: Ponudnik vpiše predvidene cene energentov po sanaciji v primeru menjave energentov na objektu.
V sklopu predmetne ponudbe ne nudi dobave energentov.</t>
  </si>
  <si>
    <t>OB01</t>
  </si>
  <si>
    <t>OB02</t>
  </si>
  <si>
    <t>OB03</t>
  </si>
  <si>
    <t>ZP</t>
  </si>
  <si>
    <t>Predlagano referenčno obdobje</t>
  </si>
  <si>
    <t>2016-2018</t>
  </si>
  <si>
    <t>2017-2019</t>
  </si>
  <si>
    <t>2017-2020</t>
  </si>
  <si>
    <t xml:space="preserve">Daljinsko ogrevanje </t>
  </si>
  <si>
    <t>DO</t>
  </si>
  <si>
    <t xml:space="preserve">Električna energija </t>
  </si>
  <si>
    <t>Ukrepi so razvidni iz Priloge Opis ukrepov in ocena investicij</t>
  </si>
  <si>
    <t>Strojna, prometna in lesarska šola</t>
  </si>
  <si>
    <t>Erjavčeva ulica 4a, 5000 Nova Gorica</t>
  </si>
  <si>
    <t>Šola</t>
  </si>
  <si>
    <t xml:space="preserve">Ekonomska šola </t>
  </si>
  <si>
    <t>Erjavčeva ulica 8, 5000 Nova Gorica</t>
  </si>
  <si>
    <t>Elektrotehniška in računalniška šola</t>
  </si>
  <si>
    <t>Cankarjeva ulica 10, 5000 Nova Gorica</t>
  </si>
  <si>
    <t/>
  </si>
  <si>
    <t>PRILOGA 1: SKLOP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</si>
</sst>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0\ &quot;€&quot;;\-#,##0\ &quot;€&quot;"/>
    <numFmt numFmtId="7" formatCode="#,##0.00\ &quot;€&quot;;\-#,##0.00\ &quot;€&quot;"/>
    <numFmt numFmtId="44" formatCode="_-* #,##0.00\ &quot;€&quot;_-;\-* #,##0.00\ &quot;€&quot;_-;_-* &quot;-&quot;??\ &quot;€&quot;_-;_-@_-"/>
    <numFmt numFmtId="164" formatCode="_-* #,##0.00\ _€_-;\-* #,##0.00\ _€_-;_-* &quot;-&quot;??\ _€_-;_-@_-"/>
    <numFmt numFmtId="165" formatCode="#,##0.00\ &quot;€&quot;"/>
    <numFmt numFmtId="166" formatCode="_(&quot;€&quot;* #,##0.00_);_(&quot;€&quot;* \(#,##0.00\);_(&quot;€&quot;* &quot;-&quot;??_);_(@_)"/>
    <numFmt numFmtId="167" formatCode="0.0"/>
    <numFmt numFmtId="168" formatCode="_-* #,##0\ _€_-;\-* #,##0\ _€_-;_-* &quot;-&quot;??\ _€_-;_-@_-"/>
    <numFmt numFmtId="169" formatCode="_-* #,##0.00000\ _€_-;\-* #,##0.00000\ _€_-;_-* &quot;-&quot;??\ _€_-;_-@_-"/>
    <numFmt numFmtId="170" formatCode="_-* #,##0.0000\ _€_-;\-* #,##0.0000\ _€_-;_-* &quot;-&quot;??\ _€_-;_-@_-"/>
    <numFmt numFmtId="171" formatCode="#,##0\ &quot;kWh&quot;"/>
    <numFmt numFmtId="172" formatCode="_-* #,##0.00\ [$€-1]_-;\-* #,##0.00\ [$€-1]_-;_-* &quot;-&quot;??\ [$€-1]_-;_-@_-"/>
    <numFmt numFmtId="173" formatCode="#,##0.00000\ &quot;€/kWh&quot;"/>
    <numFmt numFmtId="174" formatCode="0.0%"/>
    <numFmt numFmtId="175" formatCode="_-* #,##0.0\ _€_-;\-* #,##0.0\ _€_-;_-* &quot;-&quot;??\ _€_-;_-@_-"/>
    <numFmt numFmtId="176" formatCode="#,##0\ &quot;kWh&quot;;;&quot;-&quot;"/>
    <numFmt numFmtId="177" formatCode="0.0%;;&quot;-&quot;"/>
    <numFmt numFmtId="178" formatCode="#,##0.00000\ &quot;€/kWh&quot;;;&quot;-&quot;"/>
    <numFmt numFmtId="179" formatCode="#,##0;#;&quot;-&quot;"/>
    <numFmt numFmtId="180" formatCode="0\ &quot;K dan&quot;"/>
    <numFmt numFmtId="181" formatCode="0.#####;#;&quot;-&quot;"/>
    <numFmt numFmtId="182" formatCode="#,##0.0"/>
    <numFmt numFmtId="183" formatCode="#,##0.0;#.0;&quot;-&quot;"/>
    <numFmt numFmtId="184" formatCode="_-* #,##0.00000\ _€_-;\-* #,##0.00000\ _€_-;_-* &quot;-&quot;?????\ _€_-;_-@_-"/>
    <numFmt numFmtId="185" formatCode="0.00000"/>
    <numFmt numFmtId="186" formatCode="_-* #,##0.0\ _€_-;\-* #,##0.0\ _€_-;_-* &quot;-&quot;?????\ _€_-;_-@_-"/>
    <numFmt numFmtId="187" formatCode="#,##0.00000;#.00000;&quot;-&quot;"/>
  </numFmts>
  <fonts count="62" x14ac:knownFonts="1">
    <font>
      <sz val="11"/>
      <color theme="1"/>
      <name val="Calibri"/>
      <family val="2"/>
      <scheme val="minor"/>
    </font>
    <font>
      <sz val="11"/>
      <color theme="1"/>
      <name val="Arial"/>
      <family val="2"/>
      <charset val="238"/>
    </font>
    <font>
      <sz val="11"/>
      <color theme="1"/>
      <name val="Calibri"/>
      <family val="2"/>
      <charset val="238"/>
      <scheme val="minor"/>
    </font>
    <font>
      <sz val="11"/>
      <color theme="1"/>
      <name val="Calibri"/>
      <family val="2"/>
      <charset val="238"/>
      <scheme val="minor"/>
    </font>
    <font>
      <sz val="11"/>
      <color indexed="8"/>
      <name val="Calibri"/>
      <family val="2"/>
    </font>
    <font>
      <sz val="10"/>
      <name val="Arial"/>
      <family val="2"/>
      <charset val="238"/>
    </font>
    <font>
      <sz val="10"/>
      <name val="Bookman Old Style"/>
      <family val="1"/>
      <charset val="238"/>
    </font>
    <font>
      <sz val="11"/>
      <color indexed="8"/>
      <name val="Calibri"/>
      <family val="2"/>
      <charset val="238"/>
    </font>
    <font>
      <sz val="11"/>
      <color theme="1"/>
      <name val="Calibri"/>
      <family val="2"/>
      <scheme val="minor"/>
    </font>
    <font>
      <b/>
      <sz val="14"/>
      <color indexed="8"/>
      <name val="Times New Roman"/>
      <family val="1"/>
      <charset val="238"/>
    </font>
    <font>
      <sz val="11"/>
      <color indexed="8"/>
      <name val="Times New Roman"/>
      <family val="1"/>
      <charset val="238"/>
    </font>
    <font>
      <sz val="10"/>
      <name val="Times New Roman"/>
      <family val="1"/>
      <charset val="238"/>
    </font>
    <font>
      <sz val="10"/>
      <name val="Arial"/>
      <family val="2"/>
      <charset val="238"/>
    </font>
    <font>
      <sz val="8"/>
      <color theme="0" tint="-0.14999847407452621"/>
      <name val="Times New Roman"/>
      <family val="1"/>
      <charset val="238"/>
    </font>
    <font>
      <b/>
      <sz val="10"/>
      <name val="Times New Roman"/>
      <family val="1"/>
      <charset val="238"/>
    </font>
    <font>
      <b/>
      <sz val="10"/>
      <color indexed="8"/>
      <name val="Times New Roman"/>
      <family val="1"/>
      <charset val="238"/>
    </font>
    <font>
      <b/>
      <sz val="11"/>
      <name val="Times New Roman"/>
      <family val="1"/>
      <charset val="238"/>
    </font>
    <font>
      <sz val="9"/>
      <name val="Times New Roman"/>
      <family val="1"/>
      <charset val="238"/>
    </font>
    <font>
      <sz val="10"/>
      <color rgb="FFFF0000"/>
      <name val="Times New Roman"/>
      <family val="1"/>
      <charset val="238"/>
    </font>
    <font>
      <b/>
      <sz val="10"/>
      <color rgb="FFFF0000"/>
      <name val="Times New Roman"/>
      <family val="1"/>
      <charset val="238"/>
    </font>
    <font>
      <sz val="10"/>
      <color indexed="8"/>
      <name val="Times New Roman"/>
      <family val="1"/>
      <charset val="238"/>
    </font>
    <font>
      <sz val="10"/>
      <color theme="0"/>
      <name val="Times New Roman"/>
      <family val="1"/>
      <charset val="238"/>
    </font>
    <font>
      <sz val="11"/>
      <color rgb="FF000000"/>
      <name val="Times New Roman"/>
      <family val="1"/>
      <charset val="238"/>
    </font>
    <font>
      <sz val="11"/>
      <color theme="1"/>
      <name val="Times New Roman"/>
      <family val="1"/>
      <charset val="238"/>
    </font>
    <font>
      <b/>
      <sz val="11"/>
      <color theme="1"/>
      <name val="Times New Roman"/>
      <family val="1"/>
      <charset val="238"/>
    </font>
    <font>
      <b/>
      <sz val="12"/>
      <color theme="1"/>
      <name val="Times New Roman"/>
      <family val="1"/>
      <charset val="238"/>
    </font>
    <font>
      <b/>
      <sz val="20"/>
      <color theme="1"/>
      <name val="Times New Roman"/>
      <family val="1"/>
      <charset val="238"/>
    </font>
    <font>
      <b/>
      <sz val="16"/>
      <color theme="1"/>
      <name val="Times New Roman"/>
      <family val="1"/>
      <charset val="238"/>
    </font>
    <font>
      <b/>
      <sz val="14"/>
      <color theme="1"/>
      <name val="Times New Roman"/>
      <family val="1"/>
      <charset val="238"/>
    </font>
    <font>
      <b/>
      <sz val="8"/>
      <name val="Times New Roman"/>
      <family val="1"/>
      <charset val="238"/>
    </font>
    <font>
      <sz val="8"/>
      <name val="Times New Roman"/>
      <family val="1"/>
      <charset val="238"/>
    </font>
    <font>
      <b/>
      <sz val="8"/>
      <color rgb="FFFF0000"/>
      <name val="Times New Roman"/>
      <family val="1"/>
      <charset val="238"/>
    </font>
    <font>
      <sz val="10"/>
      <color theme="1"/>
      <name val="Times New Roman"/>
      <family val="1"/>
      <charset val="238"/>
    </font>
    <font>
      <b/>
      <sz val="14"/>
      <name val="Times New Roman"/>
      <family val="1"/>
      <charset val="238"/>
    </font>
    <font>
      <sz val="12"/>
      <color theme="1"/>
      <name val="Times New Roman"/>
      <family val="1"/>
      <charset val="238"/>
    </font>
    <font>
      <b/>
      <sz val="18"/>
      <name val="Times New Roman"/>
      <family val="1"/>
      <charset val="238"/>
    </font>
    <font>
      <i/>
      <sz val="16"/>
      <name val="Times New Roman"/>
      <family val="1"/>
      <charset val="238"/>
    </font>
    <font>
      <b/>
      <sz val="18"/>
      <color theme="1"/>
      <name val="Times New Roman"/>
      <family val="1"/>
      <charset val="238"/>
    </font>
    <font>
      <b/>
      <sz val="11"/>
      <color theme="0"/>
      <name val="Times New Roman"/>
      <family val="1"/>
      <charset val="238"/>
    </font>
    <font>
      <b/>
      <vertAlign val="subscript"/>
      <sz val="11"/>
      <color theme="0"/>
      <name val="Times New Roman"/>
      <family val="1"/>
      <charset val="238"/>
    </font>
    <font>
      <b/>
      <vertAlign val="superscript"/>
      <sz val="11"/>
      <color theme="0"/>
      <name val="Times New Roman"/>
      <family val="1"/>
      <charset val="238"/>
    </font>
    <font>
      <vertAlign val="subscript"/>
      <sz val="11"/>
      <color theme="1"/>
      <name val="Times New Roman"/>
      <family val="1"/>
      <charset val="238"/>
    </font>
    <font>
      <b/>
      <sz val="11"/>
      <color indexed="8"/>
      <name val="Times New Roman"/>
      <family val="1"/>
      <charset val="238"/>
    </font>
    <font>
      <sz val="10"/>
      <color theme="9"/>
      <name val="Times New Roman"/>
      <family val="1"/>
      <charset val="238"/>
    </font>
    <font>
      <i/>
      <u/>
      <sz val="10"/>
      <color indexed="8"/>
      <name val="Times New Roman"/>
      <family val="1"/>
      <charset val="238"/>
    </font>
    <font>
      <sz val="8"/>
      <name val="Calibri"/>
      <family val="2"/>
      <scheme val="minor"/>
    </font>
    <font>
      <sz val="10"/>
      <color rgb="FFFF0000"/>
      <name val="Calibri"/>
      <family val="2"/>
      <charset val="238"/>
      <scheme val="minor"/>
    </font>
    <font>
      <b/>
      <sz val="10"/>
      <color theme="2"/>
      <name val="Calibri"/>
      <family val="2"/>
      <charset val="238"/>
      <scheme val="minor"/>
    </font>
    <font>
      <sz val="10"/>
      <color theme="2"/>
      <name val="Times New Roman"/>
      <family val="1"/>
      <charset val="238"/>
    </font>
    <font>
      <sz val="10"/>
      <color theme="2"/>
      <name val="Calibri"/>
      <family val="2"/>
      <charset val="238"/>
      <scheme val="minor"/>
    </font>
    <font>
      <b/>
      <sz val="9"/>
      <color indexed="81"/>
      <name val="Segoe UI"/>
      <family val="2"/>
      <charset val="238"/>
    </font>
    <font>
      <sz val="9"/>
      <color indexed="81"/>
      <name val="Segoe UI"/>
      <family val="2"/>
      <charset val="238"/>
    </font>
    <font>
      <b/>
      <sz val="36"/>
      <name val="Times New Roman"/>
      <family val="1"/>
      <charset val="238"/>
    </font>
    <font>
      <b/>
      <sz val="12"/>
      <name val="Times New Roman"/>
      <family val="1"/>
      <charset val="238"/>
    </font>
    <font>
      <sz val="12"/>
      <name val="Times New Roman"/>
      <family val="1"/>
      <charset val="238"/>
    </font>
    <font>
      <b/>
      <sz val="16"/>
      <name val="Times New Roman"/>
      <family val="1"/>
      <charset val="238"/>
    </font>
    <font>
      <sz val="18"/>
      <name val="Times New Roman"/>
      <family val="1"/>
      <charset val="238"/>
    </font>
    <font>
      <b/>
      <sz val="24"/>
      <name val="Times New Roman"/>
      <family val="1"/>
      <charset val="238"/>
    </font>
    <font>
      <b/>
      <sz val="24"/>
      <color theme="1"/>
      <name val="Times New Roman"/>
      <family val="1"/>
      <charset val="238"/>
    </font>
    <font>
      <sz val="11"/>
      <name val="Times New Roman"/>
      <family val="1"/>
      <charset val="238"/>
    </font>
    <font>
      <sz val="12"/>
      <color rgb="FFFF0000"/>
      <name val="Times New Roman"/>
      <family val="1"/>
      <charset val="238"/>
    </font>
    <font>
      <sz val="11"/>
      <color rgb="FFFF0000"/>
      <name val="Times New Roman"/>
      <family val="1"/>
      <charset val="238"/>
    </font>
  </fonts>
  <fills count="3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indexed="55"/>
        <bgColor indexed="64"/>
      </patternFill>
    </fill>
    <fill>
      <patternFill patternType="solid">
        <fgColor theme="0" tint="-0.14999847407452621"/>
        <bgColor indexed="64"/>
      </patternFill>
    </fill>
    <fill>
      <patternFill patternType="solid">
        <fgColor rgb="FFD8D8D8"/>
        <bgColor rgb="FF000000"/>
      </patternFill>
    </fill>
    <fill>
      <patternFill patternType="solid">
        <fgColor rgb="FFFFC000"/>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D9D9D9"/>
        <bgColor indexed="64"/>
      </patternFill>
    </fill>
    <fill>
      <patternFill patternType="solid">
        <fgColor rgb="FFD8D8D8"/>
        <bgColor indexed="64"/>
      </patternFill>
    </fill>
    <fill>
      <patternFill patternType="solid">
        <fgColor rgb="FFFFFFFF"/>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indexed="26"/>
        <bgColor indexed="64"/>
      </patternFill>
    </fill>
    <fill>
      <patternFill patternType="solid">
        <fgColor theme="5" tint="0.39997558519241921"/>
        <bgColor indexed="64"/>
      </patternFill>
    </fill>
    <fill>
      <patternFill patternType="solid">
        <fgColor rgb="FF92D050"/>
        <bgColor indexed="64"/>
      </patternFill>
    </fill>
    <fill>
      <patternFill patternType="solid">
        <fgColor rgb="FFFFFF99"/>
        <bgColor indexed="64"/>
      </patternFill>
    </fill>
    <fill>
      <patternFill patternType="solid">
        <fgColor rgb="FFFFFFFF"/>
        <bgColor rgb="FF000000"/>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4" tint="0.59999389629810485"/>
        <bgColor rgb="FF000000"/>
      </patternFill>
    </fill>
    <fill>
      <patternFill patternType="solid">
        <fgColor theme="5" tint="0.59999389629810485"/>
        <bgColor rgb="FF000000"/>
      </patternFill>
    </fill>
    <fill>
      <patternFill patternType="solid">
        <fgColor theme="3" tint="0.59999389629810485"/>
        <bgColor rgb="FF000000"/>
      </patternFill>
    </fill>
    <fill>
      <patternFill patternType="solid">
        <fgColor theme="9" tint="0.59999389629810485"/>
        <bgColor rgb="FF000000"/>
      </patternFill>
    </fill>
    <fill>
      <patternFill patternType="solid">
        <fgColor theme="6" tint="0.39997558519241921"/>
        <bgColor rgb="FF000000"/>
      </patternFill>
    </fill>
    <fill>
      <patternFill patternType="solid">
        <fgColor theme="7" tint="0.39997558519241921"/>
        <bgColor rgb="FF000000"/>
      </patternFill>
    </fill>
    <fill>
      <patternFill patternType="solid">
        <fgColor theme="0" tint="-0.14999847407452621"/>
        <bgColor rgb="FF000000"/>
      </patternFill>
    </fill>
    <fill>
      <patternFill patternType="solid">
        <fgColor theme="3" tint="0.399975585192419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indexed="64"/>
      </bottom>
      <diagonal/>
    </border>
    <border>
      <left/>
      <right style="thin">
        <color rgb="FF95B3D7"/>
      </right>
      <top style="thin">
        <color rgb="FF95B3D7"/>
      </top>
      <bottom style="thin">
        <color rgb="FF95B3D7"/>
      </bottom>
      <diagonal/>
    </border>
    <border>
      <left/>
      <right style="thin">
        <color indexed="64"/>
      </right>
      <top/>
      <bottom/>
      <diagonal/>
    </border>
    <border>
      <left style="medium">
        <color indexed="64"/>
      </left>
      <right/>
      <top/>
      <bottom style="medium">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auto="1"/>
      </right>
      <top style="medium">
        <color indexed="64"/>
      </top>
      <bottom/>
      <diagonal/>
    </border>
    <border>
      <left/>
      <right style="thin">
        <color indexed="64"/>
      </right>
      <top style="medium">
        <color auto="1"/>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s>
  <cellStyleXfs count="30">
    <xf numFmtId="0" fontId="0" fillId="0" borderId="0"/>
    <xf numFmtId="0" fontId="4" fillId="0" borderId="0"/>
    <xf numFmtId="0" fontId="5" fillId="0" borderId="0"/>
    <xf numFmtId="44" fontId="5" fillId="0" borderId="0" applyFont="0" applyFill="0" applyBorder="0" applyAlignment="0" applyProtection="0"/>
    <xf numFmtId="9" fontId="7"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5" fillId="0" borderId="0"/>
    <xf numFmtId="164" fontId="8" fillId="0" borderId="0" applyFont="0" applyFill="0" applyBorder="0" applyAlignment="0" applyProtection="0"/>
    <xf numFmtId="44" fontId="8" fillId="0" borderId="0" applyFont="0" applyFill="0" applyBorder="0" applyAlignment="0" applyProtection="0"/>
    <xf numFmtId="0" fontId="5" fillId="0" borderId="0"/>
    <xf numFmtId="164"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5" fillId="0" borderId="0"/>
    <xf numFmtId="0" fontId="2" fillId="0" borderId="0"/>
    <xf numFmtId="0" fontId="5" fillId="0" borderId="0"/>
    <xf numFmtId="0" fontId="12" fillId="0" borderId="0"/>
    <xf numFmtId="0" fontId="5" fillId="0" borderId="0"/>
    <xf numFmtId="4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9" fontId="8"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44" fontId="8"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cellStyleXfs>
  <cellXfs count="867">
    <xf numFmtId="0" fontId="0" fillId="0" borderId="0" xfId="0"/>
    <xf numFmtId="0" fontId="11" fillId="0" borderId="0" xfId="19" applyFont="1"/>
    <xf numFmtId="0" fontId="11" fillId="0" borderId="0" xfId="2" applyFont="1" applyProtection="1">
      <protection hidden="1"/>
    </xf>
    <xf numFmtId="0" fontId="13" fillId="0" borderId="0" xfId="2" applyFont="1" applyAlignment="1" applyProtection="1">
      <alignment horizontal="right"/>
      <protection hidden="1"/>
    </xf>
    <xf numFmtId="0" fontId="14" fillId="0" borderId="0" xfId="2" applyFont="1" applyProtection="1">
      <protection hidden="1"/>
    </xf>
    <xf numFmtId="0" fontId="11" fillId="2" borderId="53" xfId="2" applyFont="1" applyFill="1" applyBorder="1" applyProtection="1">
      <protection hidden="1"/>
    </xf>
    <xf numFmtId="3" fontId="11" fillId="0" borderId="0" xfId="2" applyNumberFormat="1" applyFont="1" applyProtection="1">
      <protection hidden="1"/>
    </xf>
    <xf numFmtId="0" fontId="11" fillId="2" borderId="57" xfId="2" applyFont="1" applyFill="1" applyBorder="1" applyProtection="1">
      <protection hidden="1"/>
    </xf>
    <xf numFmtId="0" fontId="11" fillId="11" borderId="35" xfId="2" applyFont="1" applyFill="1" applyBorder="1" applyAlignment="1" applyProtection="1">
      <alignment horizontal="center" wrapText="1" shrinkToFit="1"/>
      <protection hidden="1"/>
    </xf>
    <xf numFmtId="0" fontId="11" fillId="11" borderId="58" xfId="2" applyFont="1" applyFill="1" applyBorder="1" applyAlignment="1" applyProtection="1">
      <alignment horizontal="center" wrapText="1" shrinkToFit="1"/>
      <protection hidden="1"/>
    </xf>
    <xf numFmtId="0" fontId="11" fillId="2" borderId="54" xfId="2" applyFont="1" applyFill="1" applyBorder="1" applyAlignment="1" applyProtection="1">
      <alignment wrapText="1" shrinkToFit="1"/>
      <protection hidden="1"/>
    </xf>
    <xf numFmtId="171" fontId="11" fillId="0" borderId="59" xfId="2" applyNumberFormat="1" applyFont="1" applyBorder="1" applyAlignment="1" applyProtection="1">
      <alignment horizontal="right"/>
      <protection hidden="1"/>
    </xf>
    <xf numFmtId="165" fontId="11" fillId="0" borderId="0" xfId="2" applyNumberFormat="1" applyFont="1" applyProtection="1">
      <protection hidden="1"/>
    </xf>
    <xf numFmtId="0" fontId="11" fillId="2" borderId="21" xfId="2" applyFont="1" applyFill="1" applyBorder="1" applyAlignment="1" applyProtection="1">
      <alignment wrapText="1" shrinkToFit="1"/>
      <protection hidden="1"/>
    </xf>
    <xf numFmtId="171" fontId="11" fillId="0" borderId="60" xfId="2" applyNumberFormat="1" applyFont="1" applyBorder="1" applyAlignment="1" applyProtection="1">
      <alignment horizontal="right"/>
      <protection hidden="1"/>
    </xf>
    <xf numFmtId="0" fontId="11" fillId="2" borderId="53" xfId="2" applyFont="1" applyFill="1" applyBorder="1" applyAlignment="1" applyProtection="1">
      <alignment wrapText="1" shrinkToFit="1"/>
      <protection hidden="1"/>
    </xf>
    <xf numFmtId="171" fontId="11" fillId="0" borderId="61" xfId="2" applyNumberFormat="1" applyFont="1" applyBorder="1" applyAlignment="1" applyProtection="1">
      <alignment horizontal="right"/>
      <protection hidden="1"/>
    </xf>
    <xf numFmtId="0" fontId="11" fillId="2" borderId="53" xfId="2" quotePrefix="1" applyFont="1" applyFill="1" applyBorder="1" applyAlignment="1" applyProtection="1">
      <alignment wrapText="1" shrinkToFit="1"/>
      <protection hidden="1"/>
    </xf>
    <xf numFmtId="172" fontId="11" fillId="0" borderId="61" xfId="20" applyNumberFormat="1" applyFont="1" applyBorder="1" applyAlignment="1" applyProtection="1">
      <alignment horizontal="right"/>
      <protection hidden="1"/>
    </xf>
    <xf numFmtId="0" fontId="11" fillId="2" borderId="62" xfId="2" applyFont="1" applyFill="1" applyBorder="1" applyAlignment="1" applyProtection="1">
      <alignment wrapText="1" shrinkToFit="1"/>
      <protection hidden="1"/>
    </xf>
    <xf numFmtId="173" fontId="11" fillId="0" borderId="22" xfId="20" applyNumberFormat="1" applyFont="1" applyBorder="1" applyAlignment="1" applyProtection="1">
      <alignment horizontal="right"/>
      <protection hidden="1"/>
    </xf>
    <xf numFmtId="0" fontId="11" fillId="2" borderId="53" xfId="2" quotePrefix="1" applyFont="1" applyFill="1" applyBorder="1" applyAlignment="1" applyProtection="1">
      <alignment shrinkToFit="1"/>
      <protection hidden="1"/>
    </xf>
    <xf numFmtId="0" fontId="11" fillId="2" borderId="53" xfId="2" applyFont="1" applyFill="1" applyBorder="1" applyAlignment="1" applyProtection="1">
      <alignment shrinkToFit="1"/>
      <protection hidden="1"/>
    </xf>
    <xf numFmtId="44" fontId="11" fillId="0" borderId="60" xfId="10" applyFont="1" applyBorder="1" applyAlignment="1" applyProtection="1">
      <alignment horizontal="right"/>
      <protection hidden="1"/>
    </xf>
    <xf numFmtId="44" fontId="11" fillId="0" borderId="61" xfId="20" applyFont="1" applyBorder="1" applyAlignment="1" applyProtection="1">
      <alignment horizontal="right"/>
      <protection hidden="1"/>
    </xf>
    <xf numFmtId="44" fontId="11" fillId="0" borderId="0" xfId="2" applyNumberFormat="1" applyFont="1" applyProtection="1">
      <protection hidden="1"/>
    </xf>
    <xf numFmtId="0" fontId="11" fillId="2" borderId="4" xfId="2" applyFont="1" applyFill="1" applyBorder="1" applyAlignment="1" applyProtection="1">
      <alignment shrinkToFit="1"/>
      <protection hidden="1"/>
    </xf>
    <xf numFmtId="0" fontId="11" fillId="2" borderId="7" xfId="2" applyFont="1" applyFill="1" applyBorder="1" applyAlignment="1" applyProtection="1">
      <alignment shrinkToFit="1"/>
      <protection hidden="1"/>
    </xf>
    <xf numFmtId="44" fontId="11" fillId="0" borderId="64" xfId="10" applyFont="1" applyBorder="1" applyAlignment="1" applyProtection="1">
      <alignment horizontal="right"/>
      <protection hidden="1"/>
    </xf>
    <xf numFmtId="44" fontId="11" fillId="11" borderId="64" xfId="10" applyFont="1" applyFill="1" applyBorder="1" applyAlignment="1" applyProtection="1">
      <alignment horizontal="right"/>
      <protection hidden="1"/>
    </xf>
    <xf numFmtId="0" fontId="18" fillId="0" borderId="0" xfId="2" applyFont="1" applyProtection="1">
      <protection hidden="1"/>
    </xf>
    <xf numFmtId="0" fontId="11" fillId="0" borderId="0" xfId="2" applyFont="1" applyAlignment="1" applyProtection="1">
      <alignment horizontal="left"/>
      <protection hidden="1"/>
    </xf>
    <xf numFmtId="44" fontId="18" fillId="0" borderId="0" xfId="3" applyFont="1" applyBorder="1" applyAlignment="1" applyProtection="1">
      <alignment horizontal="left"/>
      <protection hidden="1"/>
    </xf>
    <xf numFmtId="171" fontId="19" fillId="4" borderId="26" xfId="2" applyNumberFormat="1" applyFont="1" applyFill="1" applyBorder="1" applyAlignment="1" applyProtection="1">
      <alignment horizontal="right"/>
      <protection hidden="1"/>
    </xf>
    <xf numFmtId="173" fontId="14" fillId="4" borderId="18" xfId="2" applyNumberFormat="1" applyFont="1" applyFill="1" applyBorder="1" applyAlignment="1" applyProtection="1">
      <alignment horizontal="right"/>
      <protection hidden="1"/>
    </xf>
    <xf numFmtId="171" fontId="11" fillId="0" borderId="18" xfId="2" applyNumberFormat="1" applyFont="1" applyBorder="1" applyAlignment="1" applyProtection="1">
      <alignment horizontal="right"/>
      <protection hidden="1"/>
    </xf>
    <xf numFmtId="5" fontId="11" fillId="0" borderId="0" xfId="2" applyNumberFormat="1" applyFont="1" applyProtection="1">
      <protection hidden="1"/>
    </xf>
    <xf numFmtId="171" fontId="11" fillId="4" borderId="26" xfId="2" applyNumberFormat="1" applyFont="1" applyFill="1" applyBorder="1" applyAlignment="1" applyProtection="1">
      <alignment horizontal="right"/>
      <protection hidden="1"/>
    </xf>
    <xf numFmtId="165" fontId="11" fillId="0" borderId="18" xfId="2" applyNumberFormat="1" applyFont="1" applyBorder="1" applyAlignment="1" applyProtection="1">
      <alignment horizontal="right"/>
      <protection hidden="1"/>
    </xf>
    <xf numFmtId="165" fontId="14" fillId="0" borderId="18" xfId="2" applyNumberFormat="1" applyFont="1" applyBorder="1" applyAlignment="1" applyProtection="1">
      <alignment horizontal="right"/>
      <protection hidden="1"/>
    </xf>
    <xf numFmtId="10" fontId="11" fillId="0" borderId="18" xfId="21" applyNumberFormat="1" applyFont="1" applyBorder="1" applyAlignment="1" applyProtection="1">
      <alignment horizontal="right"/>
      <protection hidden="1"/>
    </xf>
    <xf numFmtId="0" fontId="11" fillId="0" borderId="51" xfId="2" applyFont="1" applyBorder="1" applyProtection="1">
      <protection hidden="1"/>
    </xf>
    <xf numFmtId="0" fontId="18" fillId="0" borderId="52" xfId="2" applyFont="1" applyBorder="1" applyProtection="1">
      <protection hidden="1"/>
    </xf>
    <xf numFmtId="171" fontId="19" fillId="4" borderId="18" xfId="2" applyNumberFormat="1" applyFont="1" applyFill="1" applyBorder="1" applyAlignment="1" applyProtection="1">
      <alignment horizontal="right"/>
      <protection hidden="1"/>
    </xf>
    <xf numFmtId="171" fontId="11" fillId="0" borderId="0" xfId="2" applyNumberFormat="1" applyFont="1" applyProtection="1">
      <protection hidden="1"/>
    </xf>
    <xf numFmtId="171" fontId="11" fillId="4" borderId="18" xfId="2" applyNumberFormat="1" applyFont="1" applyFill="1" applyBorder="1" applyAlignment="1" applyProtection="1">
      <alignment horizontal="right"/>
      <protection hidden="1"/>
    </xf>
    <xf numFmtId="165" fontId="19" fillId="4" borderId="18" xfId="2" applyNumberFormat="1" applyFont="1" applyFill="1" applyBorder="1" applyAlignment="1" applyProtection="1">
      <alignment horizontal="right"/>
      <protection hidden="1"/>
    </xf>
    <xf numFmtId="165" fontId="14" fillId="0" borderId="5" xfId="3" applyNumberFormat="1" applyFont="1" applyBorder="1" applyAlignment="1" applyProtection="1">
      <alignment horizontal="right"/>
      <protection hidden="1"/>
    </xf>
    <xf numFmtId="44" fontId="14" fillId="0" borderId="2" xfId="3" applyFont="1" applyBorder="1" applyAlignment="1" applyProtection="1">
      <alignment horizontal="center"/>
      <protection hidden="1"/>
    </xf>
    <xf numFmtId="0" fontId="11" fillId="0" borderId="1" xfId="2" applyFont="1" applyBorder="1" applyAlignment="1" applyProtection="1">
      <alignment horizontal="center"/>
      <protection hidden="1"/>
    </xf>
    <xf numFmtId="165" fontId="20" fillId="0" borderId="1" xfId="3" applyNumberFormat="1" applyFont="1" applyBorder="1" applyProtection="1">
      <protection hidden="1"/>
    </xf>
    <xf numFmtId="44" fontId="20" fillId="0" borderId="1" xfId="3" applyFont="1" applyBorder="1" applyProtection="1">
      <protection hidden="1"/>
    </xf>
    <xf numFmtId="44" fontId="14" fillId="2" borderId="1" xfId="3" applyFont="1" applyFill="1" applyBorder="1" applyProtection="1">
      <protection hidden="1"/>
    </xf>
    <xf numFmtId="0" fontId="11" fillId="2" borderId="1" xfId="2" applyFont="1" applyFill="1" applyBorder="1" applyAlignment="1" applyProtection="1">
      <alignment horizontal="center"/>
      <protection hidden="1"/>
    </xf>
    <xf numFmtId="9" fontId="11" fillId="2" borderId="1" xfId="2" applyNumberFormat="1" applyFont="1" applyFill="1" applyBorder="1" applyAlignment="1" applyProtection="1">
      <alignment horizontal="center"/>
      <protection hidden="1"/>
    </xf>
    <xf numFmtId="0" fontId="14" fillId="11" borderId="1" xfId="2" applyFont="1" applyFill="1" applyBorder="1" applyAlignment="1" applyProtection="1">
      <alignment horizontal="center" wrapText="1"/>
      <protection hidden="1"/>
    </xf>
    <xf numFmtId="0" fontId="11" fillId="0" borderId="1" xfId="2" applyFont="1" applyBorder="1" applyProtection="1">
      <protection hidden="1"/>
    </xf>
    <xf numFmtId="168" fontId="11" fillId="0" borderId="1" xfId="22" applyNumberFormat="1" applyFont="1" applyFill="1" applyBorder="1" applyProtection="1">
      <protection hidden="1"/>
    </xf>
    <xf numFmtId="0" fontId="14" fillId="11" borderId="1" xfId="2" applyFont="1" applyFill="1" applyBorder="1" applyAlignment="1" applyProtection="1">
      <alignment wrapText="1"/>
      <protection hidden="1"/>
    </xf>
    <xf numFmtId="168" fontId="11" fillId="4" borderId="1" xfId="9" applyNumberFormat="1" applyFont="1" applyFill="1" applyBorder="1" applyProtection="1">
      <protection hidden="1"/>
    </xf>
    <xf numFmtId="173" fontId="11" fillId="0" borderId="63" xfId="20" applyNumberFormat="1" applyFont="1" applyBorder="1" applyAlignment="1" applyProtection="1">
      <alignment horizontal="right"/>
      <protection hidden="1"/>
    </xf>
    <xf numFmtId="0" fontId="22" fillId="21" borderId="65" xfId="0" quotePrefix="1" applyFont="1" applyFill="1" applyBorder="1" applyAlignment="1">
      <alignment horizontal="left" vertical="top" wrapText="1"/>
    </xf>
    <xf numFmtId="0" fontId="23" fillId="0" borderId="0" xfId="0" applyFont="1"/>
    <xf numFmtId="0" fontId="26" fillId="0" borderId="0" xfId="0" applyFont="1" applyAlignment="1">
      <alignment horizontal="center"/>
    </xf>
    <xf numFmtId="0" fontId="24" fillId="0" borderId="0" xfId="0" applyFont="1" applyAlignment="1">
      <alignment horizontal="center"/>
    </xf>
    <xf numFmtId="0" fontId="27" fillId="0" borderId="0" xfId="0" applyFont="1" applyAlignment="1">
      <alignment horizontal="center"/>
    </xf>
    <xf numFmtId="0" fontId="14" fillId="2" borderId="35" xfId="2" applyFont="1" applyFill="1" applyBorder="1" applyAlignment="1">
      <alignment horizontal="center" vertical="center"/>
    </xf>
    <xf numFmtId="0" fontId="14" fillId="20" borderId="14" xfId="2" applyFont="1" applyFill="1" applyBorder="1" applyAlignment="1">
      <alignment vertical="center"/>
    </xf>
    <xf numFmtId="0" fontId="14" fillId="20" borderId="13" xfId="2" applyFont="1" applyFill="1" applyBorder="1" applyAlignment="1">
      <alignment vertical="center"/>
    </xf>
    <xf numFmtId="0" fontId="14" fillId="20" borderId="0" xfId="2" applyFont="1" applyFill="1" applyAlignment="1">
      <alignment horizontal="center" vertical="center"/>
    </xf>
    <xf numFmtId="0" fontId="29" fillId="2" borderId="34" xfId="2" applyFont="1" applyFill="1" applyBorder="1" applyAlignment="1">
      <alignment horizontal="center" vertical="center" wrapText="1"/>
    </xf>
    <xf numFmtId="0" fontId="29" fillId="2" borderId="33" xfId="2" applyFont="1" applyFill="1" applyBorder="1" applyAlignment="1">
      <alignment horizontal="center" vertical="center" wrapText="1"/>
    </xf>
    <xf numFmtId="0" fontId="29" fillId="2" borderId="33" xfId="2" applyFont="1" applyFill="1" applyBorder="1" applyAlignment="1">
      <alignment horizontal="left" vertical="center" wrapText="1"/>
    </xf>
    <xf numFmtId="0" fontId="29" fillId="2" borderId="5" xfId="2" applyFont="1" applyFill="1" applyBorder="1" applyAlignment="1">
      <alignment horizontal="center" vertical="center" wrapText="1"/>
    </xf>
    <xf numFmtId="0" fontId="30" fillId="11" borderId="27" xfId="2" applyFont="1" applyFill="1" applyBorder="1" applyAlignment="1">
      <alignment horizontal="center" vertical="center"/>
    </xf>
    <xf numFmtId="0" fontId="30" fillId="11" borderId="27" xfId="2" applyFont="1" applyFill="1" applyBorder="1"/>
    <xf numFmtId="168" fontId="30" fillId="11" borderId="27" xfId="9" applyNumberFormat="1" applyFont="1" applyFill="1" applyBorder="1"/>
    <xf numFmtId="164" fontId="30" fillId="11" borderId="27" xfId="9" applyFont="1" applyFill="1" applyBorder="1" applyAlignment="1">
      <alignment horizontal="center" vertical="center"/>
    </xf>
    <xf numFmtId="168" fontId="30" fillId="11" borderId="27" xfId="9" applyNumberFormat="1" applyFont="1" applyFill="1" applyBorder="1" applyAlignment="1">
      <alignment horizontal="center" vertical="center"/>
    </xf>
    <xf numFmtId="164" fontId="30" fillId="11" borderId="27" xfId="9" applyFont="1" applyFill="1" applyBorder="1" applyAlignment="1">
      <alignment vertical="center" wrapText="1"/>
    </xf>
    <xf numFmtId="0" fontId="30" fillId="11" borderId="27" xfId="9" applyNumberFormat="1" applyFont="1" applyFill="1" applyBorder="1" applyAlignment="1">
      <alignment horizontal="center" vertical="center"/>
    </xf>
    <xf numFmtId="0" fontId="30" fillId="11" borderId="27" xfId="9" applyNumberFormat="1" applyFont="1" applyFill="1" applyBorder="1" applyAlignment="1">
      <alignment horizontal="center" vertical="center" wrapText="1"/>
    </xf>
    <xf numFmtId="175" fontId="30" fillId="18" borderId="27" xfId="9" applyNumberFormat="1" applyFont="1" applyFill="1" applyBorder="1" applyAlignment="1">
      <alignment horizontal="center" vertical="center"/>
    </xf>
    <xf numFmtId="167" fontId="30" fillId="19" borderId="27" xfId="9" applyNumberFormat="1" applyFont="1" applyFill="1" applyBorder="1" applyAlignment="1">
      <alignment horizontal="center" vertical="center" wrapText="1"/>
    </xf>
    <xf numFmtId="164" fontId="30" fillId="18" borderId="27" xfId="9" applyFont="1" applyFill="1" applyBorder="1" applyAlignment="1">
      <alignment horizontal="center" vertical="center"/>
    </xf>
    <xf numFmtId="168" fontId="30" fillId="18" borderId="27" xfId="9" applyNumberFormat="1" applyFont="1" applyFill="1" applyBorder="1" applyAlignment="1">
      <alignment horizontal="center" vertical="center"/>
    </xf>
    <xf numFmtId="172" fontId="30" fillId="18" borderId="27" xfId="9" applyNumberFormat="1" applyFont="1" applyFill="1" applyBorder="1" applyAlignment="1">
      <alignment horizontal="center" vertical="center"/>
    </xf>
    <xf numFmtId="174" fontId="30" fillId="18" borderId="27" xfId="23" applyNumberFormat="1" applyFont="1" applyFill="1" applyBorder="1" applyAlignment="1">
      <alignment horizontal="center" vertical="center"/>
    </xf>
    <xf numFmtId="169" fontId="30" fillId="18" borderId="27" xfId="9" applyNumberFormat="1" applyFont="1" applyFill="1" applyBorder="1" applyAlignment="1">
      <alignment horizontal="center" vertical="center"/>
    </xf>
    <xf numFmtId="168" fontId="30" fillId="19" borderId="27" xfId="9" applyNumberFormat="1" applyFont="1" applyFill="1" applyBorder="1" applyAlignment="1">
      <alignment horizontal="center" vertical="center"/>
    </xf>
    <xf numFmtId="44" fontId="30" fillId="19" borderId="27" xfId="10" applyFont="1" applyFill="1" applyBorder="1" applyAlignment="1">
      <alignment horizontal="center" vertical="center"/>
    </xf>
    <xf numFmtId="169" fontId="30" fillId="19" borderId="27" xfId="9" applyNumberFormat="1" applyFont="1" applyFill="1" applyBorder="1" applyAlignment="1">
      <alignment horizontal="center" vertical="center"/>
    </xf>
    <xf numFmtId="44" fontId="29" fillId="20" borderId="27" xfId="10" applyFont="1" applyFill="1" applyBorder="1" applyAlignment="1">
      <alignment horizontal="center" vertical="center"/>
    </xf>
    <xf numFmtId="44" fontId="31" fillId="20" borderId="27" xfId="10" applyFont="1" applyFill="1" applyBorder="1" applyAlignment="1">
      <alignment horizontal="center" vertical="center"/>
    </xf>
    <xf numFmtId="168" fontId="23" fillId="0" borderId="0" xfId="0" applyNumberFormat="1" applyFont="1"/>
    <xf numFmtId="0" fontId="24" fillId="0" borderId="0" xfId="0" applyFont="1"/>
    <xf numFmtId="0" fontId="23" fillId="0" borderId="0" xfId="0" applyFont="1" applyAlignment="1">
      <alignment horizontal="right"/>
    </xf>
    <xf numFmtId="0" fontId="33" fillId="0" borderId="0" xfId="18" applyFont="1"/>
    <xf numFmtId="0" fontId="11" fillId="0" borderId="0" xfId="18" applyFont="1"/>
    <xf numFmtId="0" fontId="28" fillId="0" borderId="0" xfId="18" applyFont="1"/>
    <xf numFmtId="164" fontId="11" fillId="0" borderId="0" xfId="12" applyFont="1" applyBorder="1"/>
    <xf numFmtId="166" fontId="11" fillId="0" borderId="0" xfId="14" applyFont="1" applyBorder="1"/>
    <xf numFmtId="0" fontId="34" fillId="12" borderId="34" xfId="18" applyFont="1" applyFill="1" applyBorder="1" applyAlignment="1">
      <alignment horizontal="justify" vertical="center"/>
    </xf>
    <xf numFmtId="0" fontId="34" fillId="12" borderId="33" xfId="18" applyFont="1" applyFill="1" applyBorder="1" applyAlignment="1">
      <alignment horizontal="justify" vertical="center"/>
    </xf>
    <xf numFmtId="0" fontId="34" fillId="13" borderId="33" xfId="18" applyFont="1" applyFill="1" applyBorder="1" applyAlignment="1">
      <alignment horizontal="center" vertical="center"/>
    </xf>
    <xf numFmtId="0" fontId="34" fillId="14" borderId="32" xfId="18" applyFont="1" applyFill="1" applyBorder="1" applyAlignment="1">
      <alignment horizontal="center" vertical="center"/>
    </xf>
    <xf numFmtId="0" fontId="34" fillId="14" borderId="31" xfId="18" applyFont="1" applyFill="1" applyBorder="1" applyAlignment="1">
      <alignment horizontal="justify" vertical="center"/>
    </xf>
    <xf numFmtId="0" fontId="34" fillId="14" borderId="31" xfId="18" applyFont="1" applyFill="1" applyBorder="1" applyAlignment="1">
      <alignment horizontal="center" vertical="center"/>
    </xf>
    <xf numFmtId="2" fontId="34" fillId="14" borderId="31" xfId="18" applyNumberFormat="1" applyFont="1" applyFill="1" applyBorder="1" applyAlignment="1">
      <alignment horizontal="center" vertical="center"/>
    </xf>
    <xf numFmtId="0" fontId="34" fillId="14" borderId="30" xfId="18" applyFont="1" applyFill="1" applyBorder="1" applyAlignment="1">
      <alignment horizontal="left" vertical="center"/>
    </xf>
    <xf numFmtId="170" fontId="25" fillId="0" borderId="32" xfId="12" applyNumberFormat="1" applyFont="1" applyFill="1" applyBorder="1" applyAlignment="1">
      <alignment horizontal="right"/>
    </xf>
    <xf numFmtId="166" fontId="34" fillId="0" borderId="29" xfId="14" applyFont="1" applyFill="1" applyBorder="1"/>
    <xf numFmtId="0" fontId="34" fillId="14" borderId="19" xfId="18" applyFont="1" applyFill="1" applyBorder="1" applyAlignment="1">
      <alignment horizontal="center" vertical="center"/>
    </xf>
    <xf numFmtId="0" fontId="34" fillId="14" borderId="1" xfId="18" applyFont="1" applyFill="1" applyBorder="1" applyAlignment="1">
      <alignment horizontal="justify" vertical="center"/>
    </xf>
    <xf numFmtId="0" fontId="34" fillId="14" borderId="1" xfId="18" applyFont="1" applyFill="1" applyBorder="1" applyAlignment="1">
      <alignment horizontal="center" vertical="center"/>
    </xf>
    <xf numFmtId="2" fontId="34" fillId="14" borderId="1" xfId="18" applyNumberFormat="1" applyFont="1" applyFill="1" applyBorder="1" applyAlignment="1">
      <alignment horizontal="center" vertical="center"/>
    </xf>
    <xf numFmtId="0" fontId="34" fillId="14" borderId="9" xfId="18" applyFont="1" applyFill="1" applyBorder="1" applyAlignment="1">
      <alignment horizontal="left" vertical="center"/>
    </xf>
    <xf numFmtId="170" fontId="25" fillId="0" borderId="19" xfId="12" applyNumberFormat="1" applyFont="1" applyFill="1" applyBorder="1" applyAlignment="1">
      <alignment horizontal="right"/>
    </xf>
    <xf numFmtId="166" fontId="34" fillId="0" borderId="18" xfId="14" applyFont="1" applyFill="1" applyBorder="1"/>
    <xf numFmtId="0" fontId="34" fillId="14" borderId="1" xfId="18" applyFont="1" applyFill="1" applyBorder="1" applyAlignment="1">
      <alignment horizontal="left" vertical="center"/>
    </xf>
    <xf numFmtId="169" fontId="25" fillId="7" borderId="1" xfId="12" applyNumberFormat="1" applyFont="1" applyFill="1" applyBorder="1" applyAlignment="1">
      <alignment horizontal="right"/>
    </xf>
    <xf numFmtId="166" fontId="34" fillId="0" borderId="1" xfId="14" applyFont="1" applyFill="1" applyBorder="1"/>
    <xf numFmtId="0" fontId="11" fillId="0" borderId="0" xfId="18" quotePrefix="1" applyFont="1"/>
    <xf numFmtId="0" fontId="35" fillId="0" borderId="0" xfId="18" applyFont="1"/>
    <xf numFmtId="0" fontId="36" fillId="0" borderId="0" xfId="18" applyFont="1" applyAlignment="1">
      <alignment vertical="top" wrapText="1"/>
    </xf>
    <xf numFmtId="0" fontId="37" fillId="0" borderId="0" xfId="0" applyFont="1" applyAlignment="1">
      <alignment vertical="center"/>
    </xf>
    <xf numFmtId="0" fontId="23" fillId="0" borderId="0" xfId="0" applyFont="1" applyAlignment="1">
      <alignment horizontal="center" vertical="center"/>
    </xf>
    <xf numFmtId="0" fontId="23" fillId="0" borderId="0" xfId="0" applyFont="1" applyAlignment="1">
      <alignment vertical="center"/>
    </xf>
    <xf numFmtId="0" fontId="38" fillId="15" borderId="45" xfId="0" applyFont="1" applyFill="1" applyBorder="1" applyAlignment="1">
      <alignment vertical="center"/>
    </xf>
    <xf numFmtId="0" fontId="38" fillId="15" borderId="46" xfId="0" applyFont="1" applyFill="1" applyBorder="1" applyAlignment="1">
      <alignment horizontal="center" vertical="center" wrapText="1"/>
    </xf>
    <xf numFmtId="0" fontId="38" fillId="15" borderId="47" xfId="0" applyFont="1" applyFill="1" applyBorder="1" applyAlignment="1">
      <alignment horizontal="center" vertical="center" wrapText="1"/>
    </xf>
    <xf numFmtId="0" fontId="23" fillId="16" borderId="45" xfId="0" applyFont="1" applyFill="1" applyBorder="1" applyAlignment="1">
      <alignment vertical="center"/>
    </xf>
    <xf numFmtId="0" fontId="23" fillId="16" borderId="46" xfId="0" applyFont="1" applyFill="1" applyBorder="1" applyAlignment="1">
      <alignment horizontal="center" vertical="center"/>
    </xf>
    <xf numFmtId="0" fontId="23" fillId="16" borderId="47" xfId="0" applyFont="1" applyFill="1" applyBorder="1" applyAlignment="1">
      <alignment vertical="center" wrapText="1"/>
    </xf>
    <xf numFmtId="0" fontId="23" fillId="0" borderId="45" xfId="0" applyFont="1" applyBorder="1" applyAlignment="1">
      <alignment vertical="center"/>
    </xf>
    <xf numFmtId="0" fontId="23" fillId="0" borderId="46" xfId="0" applyFont="1" applyBorder="1" applyAlignment="1">
      <alignment horizontal="center" vertical="center"/>
    </xf>
    <xf numFmtId="0" fontId="23" fillId="0" borderId="47" xfId="0" applyFont="1" applyBorder="1" applyAlignment="1">
      <alignment vertical="center" wrapText="1"/>
    </xf>
    <xf numFmtId="0" fontId="23" fillId="16" borderId="47" xfId="0" applyFont="1" applyFill="1" applyBorder="1" applyAlignment="1">
      <alignment horizontal="center" vertical="center" wrapText="1"/>
    </xf>
    <xf numFmtId="0" fontId="23" fillId="0" borderId="48" xfId="0" applyFont="1" applyBorder="1" applyAlignment="1">
      <alignment vertical="center"/>
    </xf>
    <xf numFmtId="0" fontId="23" fillId="0" borderId="49" xfId="0" applyFont="1" applyBorder="1" applyAlignment="1">
      <alignment horizontal="center" vertical="center"/>
    </xf>
    <xf numFmtId="0" fontId="23" fillId="0" borderId="50" xfId="0" applyFont="1" applyBorder="1" applyAlignment="1">
      <alignment vertical="center" wrapText="1"/>
    </xf>
    <xf numFmtId="0" fontId="23" fillId="16" borderId="48" xfId="0" applyFont="1" applyFill="1" applyBorder="1" applyAlignment="1">
      <alignment vertical="center"/>
    </xf>
    <xf numFmtId="0" fontId="23" fillId="16" borderId="50" xfId="0" applyFont="1" applyFill="1" applyBorder="1" applyAlignment="1">
      <alignment horizontal="center" vertical="center"/>
    </xf>
    <xf numFmtId="0" fontId="24" fillId="0" borderId="0" xfId="0" applyFont="1" applyAlignment="1">
      <alignment vertical="center"/>
    </xf>
    <xf numFmtId="0" fontId="23" fillId="0" borderId="0" xfId="0" applyFont="1" applyAlignment="1">
      <alignment vertical="top"/>
    </xf>
    <xf numFmtId="0" fontId="23" fillId="0" borderId="0" xfId="0" applyFont="1" applyAlignment="1">
      <alignment horizontal="center" vertical="top"/>
    </xf>
    <xf numFmtId="0" fontId="9" fillId="0" borderId="0" xfId="1" applyFont="1" applyAlignment="1">
      <alignment horizontal="justify" vertical="top"/>
    </xf>
    <xf numFmtId="0" fontId="9" fillId="0" borderId="0" xfId="1" applyFont="1" applyAlignment="1">
      <alignment horizontal="left" vertical="top" wrapText="1"/>
    </xf>
    <xf numFmtId="0" fontId="10" fillId="0" borderId="0" xfId="1" applyFont="1" applyAlignment="1">
      <alignment vertical="top"/>
    </xf>
    <xf numFmtId="0" fontId="20" fillId="0" borderId="0" xfId="1" applyFont="1" applyAlignment="1">
      <alignment horizontal="justify" vertical="top"/>
    </xf>
    <xf numFmtId="0" fontId="42" fillId="0" borderId="0" xfId="1" applyFont="1" applyAlignment="1">
      <alignment horizontal="justify" vertical="top"/>
    </xf>
    <xf numFmtId="0" fontId="10" fillId="0" borderId="0" xfId="1" applyFont="1" applyAlignment="1">
      <alignment horizontal="justify" vertical="top"/>
    </xf>
    <xf numFmtId="0" fontId="10" fillId="0" borderId="0" xfId="1" quotePrefix="1" applyFont="1" applyAlignment="1">
      <alignment horizontal="justify" vertical="top"/>
    </xf>
    <xf numFmtId="0" fontId="28" fillId="0" borderId="0" xfId="0" applyFont="1" applyAlignment="1">
      <alignment vertical="top" wrapText="1"/>
    </xf>
    <xf numFmtId="0" fontId="23" fillId="0" borderId="0" xfId="0" applyFont="1" applyAlignment="1">
      <alignment vertical="top" wrapText="1"/>
    </xf>
    <xf numFmtId="0" fontId="9" fillId="0" borderId="0" xfId="1" applyFont="1" applyAlignment="1">
      <alignment horizontal="justify" vertical="center"/>
    </xf>
    <xf numFmtId="0" fontId="10" fillId="0" borderId="0" xfId="1" applyFont="1"/>
    <xf numFmtId="0" fontId="20" fillId="0" borderId="0" xfId="1" applyFont="1" applyAlignment="1">
      <alignment horizontal="justify" vertical="center"/>
    </xf>
    <xf numFmtId="0" fontId="15" fillId="0" borderId="0" xfId="1" applyFont="1" applyAlignment="1">
      <alignment horizontal="justify" vertical="center"/>
    </xf>
    <xf numFmtId="0" fontId="32" fillId="0" borderId="0" xfId="1" applyFont="1" applyAlignment="1">
      <alignment horizontal="left" vertical="center" indent="2"/>
    </xf>
    <xf numFmtId="0" fontId="11" fillId="0" borderId="0" xfId="1" applyFont="1" applyAlignment="1">
      <alignment horizontal="left" vertical="center" indent="2"/>
    </xf>
    <xf numFmtId="0" fontId="11" fillId="0" borderId="0" xfId="1" applyFont="1" applyAlignment="1">
      <alignment horizontal="left" vertical="center"/>
    </xf>
    <xf numFmtId="0" fontId="43" fillId="0" borderId="0" xfId="1" applyFont="1" applyAlignment="1">
      <alignment horizontal="left" vertical="center" indent="2"/>
    </xf>
    <xf numFmtId="0" fontId="20" fillId="0" borderId="0" xfId="1" applyFont="1" applyAlignment="1">
      <alignment horizontal="left" vertical="center" indent="2"/>
    </xf>
    <xf numFmtId="0" fontId="44" fillId="0" borderId="0" xfId="1" applyFont="1" applyAlignment="1">
      <alignment horizontal="justify" vertical="center"/>
    </xf>
    <xf numFmtId="0" fontId="28" fillId="0" borderId="0" xfId="0" applyFont="1"/>
    <xf numFmtId="0" fontId="23" fillId="0" borderId="0" xfId="0" quotePrefix="1" applyFont="1"/>
    <xf numFmtId="0" fontId="9" fillId="5" borderId="0" xfId="2" applyFont="1" applyFill="1" applyProtection="1">
      <protection hidden="1"/>
    </xf>
    <xf numFmtId="0" fontId="11" fillId="5" borderId="0" xfId="2" applyFont="1" applyFill="1" applyProtection="1">
      <protection hidden="1"/>
    </xf>
    <xf numFmtId="0" fontId="21" fillId="5" borderId="0" xfId="2" applyFont="1" applyFill="1" applyProtection="1">
      <protection hidden="1"/>
    </xf>
    <xf numFmtId="0" fontId="11" fillId="5" borderId="0" xfId="2" applyFont="1" applyFill="1" applyAlignment="1" applyProtection="1">
      <alignment horizontal="center"/>
      <protection hidden="1"/>
    </xf>
    <xf numFmtId="0" fontId="14" fillId="6" borderId="1" xfId="2" applyFont="1" applyFill="1" applyBorder="1" applyAlignment="1" applyProtection="1">
      <alignment horizontal="center" vertical="center" wrapText="1"/>
      <protection hidden="1"/>
    </xf>
    <xf numFmtId="0" fontId="29" fillId="2" borderId="1" xfId="2" applyFont="1" applyFill="1" applyBorder="1" applyAlignment="1" applyProtection="1">
      <alignment horizontal="center" vertical="center" wrapText="1"/>
      <protection hidden="1"/>
    </xf>
    <xf numFmtId="0" fontId="29" fillId="2" borderId="9" xfId="2" applyFont="1" applyFill="1" applyBorder="1" applyAlignment="1" applyProtection="1">
      <alignment horizontal="center" vertical="center" wrapText="1"/>
      <protection hidden="1"/>
    </xf>
    <xf numFmtId="0" fontId="29" fillId="6" borderId="1" xfId="2" applyFont="1" applyFill="1" applyBorder="1" applyAlignment="1" applyProtection="1">
      <alignment horizontal="center" vertical="center" wrapText="1"/>
      <protection hidden="1"/>
    </xf>
    <xf numFmtId="0" fontId="21" fillId="5" borderId="0" xfId="2" applyFont="1" applyFill="1" applyAlignment="1" applyProtection="1">
      <alignment wrapText="1"/>
      <protection hidden="1"/>
    </xf>
    <xf numFmtId="0" fontId="11" fillId="5" borderId="0" xfId="2" applyFont="1" applyFill="1" applyAlignment="1" applyProtection="1">
      <alignment wrapText="1"/>
      <protection hidden="1"/>
    </xf>
    <xf numFmtId="0" fontId="30" fillId="2" borderId="1" xfId="2" applyFont="1" applyFill="1" applyBorder="1" applyAlignment="1" applyProtection="1">
      <alignment horizontal="center"/>
      <protection hidden="1"/>
    </xf>
    <xf numFmtId="3" fontId="11" fillId="0" borderId="1" xfId="2" applyNumberFormat="1" applyFont="1" applyBorder="1" applyProtection="1">
      <protection hidden="1"/>
    </xf>
    <xf numFmtId="44" fontId="11" fillId="0" borderId="1" xfId="2" applyNumberFormat="1" applyFont="1" applyBorder="1" applyProtection="1">
      <protection hidden="1"/>
    </xf>
    <xf numFmtId="3" fontId="14" fillId="6" borderId="1" xfId="2" applyNumberFormat="1" applyFont="1" applyFill="1" applyBorder="1" applyProtection="1">
      <protection hidden="1"/>
    </xf>
    <xf numFmtId="10" fontId="14" fillId="6" borderId="1" xfId="3" applyNumberFormat="1" applyFont="1" applyFill="1" applyBorder="1" applyProtection="1">
      <protection hidden="1"/>
    </xf>
    <xf numFmtId="44" fontId="14" fillId="6" borderId="1" xfId="3" applyFont="1" applyFill="1" applyBorder="1" applyProtection="1">
      <protection hidden="1"/>
    </xf>
    <xf numFmtId="174" fontId="14" fillId="6" borderId="1" xfId="4" applyNumberFormat="1" applyFont="1" applyFill="1" applyBorder="1" applyProtection="1">
      <protection hidden="1"/>
    </xf>
    <xf numFmtId="0" fontId="14" fillId="2" borderId="1" xfId="2" applyFont="1" applyFill="1" applyBorder="1" applyAlignment="1" applyProtection="1">
      <alignment horizontal="center"/>
      <protection hidden="1"/>
    </xf>
    <xf numFmtId="0" fontId="11" fillId="2" borderId="19" xfId="2" applyFont="1" applyFill="1" applyBorder="1" applyAlignment="1" applyProtection="1">
      <alignment horizontal="left"/>
      <protection hidden="1"/>
    </xf>
    <xf numFmtId="0" fontId="11" fillId="2" borderId="1" xfId="2" applyFont="1" applyFill="1" applyBorder="1" applyAlignment="1" applyProtection="1">
      <alignment horizontal="left"/>
      <protection hidden="1"/>
    </xf>
    <xf numFmtId="0" fontId="11" fillId="2" borderId="43" xfId="2" applyFont="1" applyFill="1" applyBorder="1" applyAlignment="1" applyProtection="1">
      <alignment horizontal="left"/>
      <protection hidden="1"/>
    </xf>
    <xf numFmtId="0" fontId="11" fillId="2" borderId="44" xfId="2" applyFont="1" applyFill="1" applyBorder="1" applyAlignment="1" applyProtection="1">
      <alignment horizontal="left"/>
      <protection hidden="1"/>
    </xf>
    <xf numFmtId="0" fontId="11" fillId="2" borderId="53" xfId="2" applyFont="1" applyFill="1" applyBorder="1" applyAlignment="1" applyProtection="1">
      <alignment horizontal="left"/>
      <protection hidden="1"/>
    </xf>
    <xf numFmtId="0" fontId="11" fillId="2" borderId="8" xfId="2" applyFont="1" applyFill="1" applyBorder="1" applyAlignment="1" applyProtection="1">
      <alignment horizontal="left"/>
      <protection hidden="1"/>
    </xf>
    <xf numFmtId="0" fontId="14" fillId="2" borderId="0" xfId="2" applyFont="1" applyFill="1" applyAlignment="1">
      <alignment horizontal="center" vertical="center"/>
    </xf>
    <xf numFmtId="0" fontId="14" fillId="2" borderId="66" xfId="2" applyFont="1" applyFill="1" applyBorder="1" applyAlignment="1">
      <alignment horizontal="center" vertical="center"/>
    </xf>
    <xf numFmtId="0" fontId="14" fillId="2" borderId="24" xfId="2" applyFont="1" applyFill="1" applyBorder="1" applyAlignment="1">
      <alignment horizontal="center" vertical="center"/>
    </xf>
    <xf numFmtId="0" fontId="14" fillId="19" borderId="11" xfId="2" applyFont="1" applyFill="1" applyBorder="1" applyAlignment="1">
      <alignment horizontal="center" vertical="center"/>
    </xf>
    <xf numFmtId="0" fontId="14" fillId="19" borderId="0" xfId="2" applyFont="1" applyFill="1" applyAlignment="1">
      <alignment horizontal="center" vertical="center"/>
    </xf>
    <xf numFmtId="0" fontId="14" fillId="19" borderId="66" xfId="2" applyFont="1" applyFill="1" applyBorder="1" applyAlignment="1">
      <alignment horizontal="center" vertical="center"/>
    </xf>
    <xf numFmtId="0" fontId="14" fillId="20" borderId="11" xfId="2" applyFont="1" applyFill="1" applyBorder="1" applyAlignment="1">
      <alignment vertical="center"/>
    </xf>
    <xf numFmtId="0" fontId="14" fillId="20" borderId="0" xfId="2" applyFont="1" applyFill="1" applyAlignment="1">
      <alignment vertical="center"/>
    </xf>
    <xf numFmtId="0" fontId="29" fillId="2" borderId="39" xfId="2" applyFont="1" applyFill="1" applyBorder="1" applyAlignment="1">
      <alignment horizontal="center" vertical="center" wrapText="1"/>
    </xf>
    <xf numFmtId="168" fontId="30" fillId="22" borderId="27" xfId="9" applyNumberFormat="1" applyFont="1" applyFill="1" applyBorder="1" applyAlignment="1">
      <alignment horizontal="center" vertical="center"/>
    </xf>
    <xf numFmtId="164" fontId="30" fillId="10" borderId="27" xfId="9" applyFont="1" applyFill="1" applyBorder="1" applyAlignment="1">
      <alignment horizontal="center" vertical="center"/>
    </xf>
    <xf numFmtId="168" fontId="30" fillId="10" borderId="27" xfId="9" applyNumberFormat="1" applyFont="1" applyFill="1" applyBorder="1" applyAlignment="1">
      <alignment horizontal="center" vertical="center"/>
    </xf>
    <xf numFmtId="172" fontId="30" fillId="10" borderId="27" xfId="23" applyNumberFormat="1" applyFont="1" applyFill="1" applyBorder="1" applyAlignment="1">
      <alignment horizontal="center" vertical="center"/>
    </xf>
    <xf numFmtId="169" fontId="30" fillId="10" borderId="27" xfId="9" applyNumberFormat="1" applyFont="1" applyFill="1" applyBorder="1" applyAlignment="1">
      <alignment horizontal="center" vertical="center"/>
    </xf>
    <xf numFmtId="168" fontId="30" fillId="23" borderId="27" xfId="9" applyNumberFormat="1" applyFont="1" applyFill="1" applyBorder="1" applyAlignment="1">
      <alignment horizontal="center" vertical="center"/>
    </xf>
    <xf numFmtId="0" fontId="29" fillId="2" borderId="16" xfId="2" applyFont="1" applyFill="1" applyBorder="1" applyAlignment="1">
      <alignment horizontal="center" vertical="center" wrapText="1"/>
    </xf>
    <xf numFmtId="0" fontId="11" fillId="2" borderId="67" xfId="2" applyFont="1" applyFill="1" applyBorder="1" applyProtection="1">
      <protection hidden="1"/>
    </xf>
    <xf numFmtId="3" fontId="18" fillId="0" borderId="0" xfId="2" applyNumberFormat="1" applyFont="1" applyProtection="1">
      <protection hidden="1"/>
    </xf>
    <xf numFmtId="165" fontId="18" fillId="0" borderId="0" xfId="2" applyNumberFormat="1" applyFont="1" applyProtection="1">
      <protection hidden="1"/>
    </xf>
    <xf numFmtId="0" fontId="46" fillId="0" borderId="0" xfId="2" applyFont="1" applyProtection="1">
      <protection hidden="1"/>
    </xf>
    <xf numFmtId="0" fontId="17" fillId="17" borderId="53" xfId="2" applyFont="1" applyFill="1" applyBorder="1" applyAlignment="1" applyProtection="1">
      <alignment vertical="top" wrapText="1"/>
      <protection locked="0"/>
    </xf>
    <xf numFmtId="0" fontId="15" fillId="2" borderId="54" xfId="2" applyFont="1" applyFill="1" applyBorder="1" applyProtection="1">
      <protection hidden="1"/>
    </xf>
    <xf numFmtId="0" fontId="17" fillId="17" borderId="7" xfId="2" applyFont="1" applyFill="1" applyBorder="1" applyAlignment="1" applyProtection="1">
      <alignment vertical="top" wrapText="1"/>
      <protection locked="0"/>
    </xf>
    <xf numFmtId="0" fontId="15" fillId="2" borderId="30" xfId="2" applyFont="1" applyFill="1" applyBorder="1" applyAlignment="1" applyProtection="1">
      <alignment horizontal="center" wrapText="1"/>
      <protection hidden="1"/>
    </xf>
    <xf numFmtId="0" fontId="15" fillId="2" borderId="29" xfId="2" applyFont="1" applyFill="1" applyBorder="1" applyAlignment="1" applyProtection="1">
      <alignment horizontal="center" wrapText="1"/>
      <protection hidden="1"/>
    </xf>
    <xf numFmtId="0" fontId="11" fillId="2" borderId="43" xfId="2" applyFont="1" applyFill="1" applyBorder="1" applyProtection="1">
      <protection hidden="1"/>
    </xf>
    <xf numFmtId="0" fontId="11" fillId="2" borderId="19" xfId="2" applyFont="1" applyFill="1" applyBorder="1" applyProtection="1">
      <protection hidden="1"/>
    </xf>
    <xf numFmtId="0" fontId="11" fillId="2" borderId="28" xfId="2" applyFont="1" applyFill="1" applyBorder="1" applyProtection="1">
      <protection hidden="1"/>
    </xf>
    <xf numFmtId="165" fontId="17" fillId="17" borderId="1" xfId="10" applyNumberFormat="1" applyFont="1" applyFill="1" applyBorder="1" applyAlignment="1" applyProtection="1">
      <alignment vertical="top" wrapText="1"/>
      <protection locked="0"/>
    </xf>
    <xf numFmtId="165" fontId="17" fillId="17" borderId="34" xfId="10" applyNumberFormat="1" applyFont="1" applyFill="1" applyBorder="1" applyAlignment="1" applyProtection="1">
      <alignment vertical="top" wrapText="1"/>
      <protection locked="0"/>
    </xf>
    <xf numFmtId="165" fontId="17" fillId="17" borderId="5" xfId="10" applyNumberFormat="1" applyFont="1" applyFill="1" applyBorder="1" applyAlignment="1" applyProtection="1">
      <alignment vertical="top" wrapText="1"/>
      <protection locked="0"/>
    </xf>
    <xf numFmtId="0" fontId="47" fillId="0" borderId="0" xfId="2" applyFont="1" applyProtection="1">
      <protection hidden="1"/>
    </xf>
    <xf numFmtId="0" fontId="48" fillId="0" borderId="0" xfId="2" applyFont="1" applyProtection="1">
      <protection hidden="1"/>
    </xf>
    <xf numFmtId="0" fontId="49" fillId="0" borderId="0" xfId="2" applyFont="1" applyProtection="1">
      <protection hidden="1"/>
    </xf>
    <xf numFmtId="44" fontId="6" fillId="0" borderId="18" xfId="4" applyNumberFormat="1" applyFont="1" applyBorder="1" applyAlignment="1" applyProtection="1">
      <alignment horizontal="right"/>
      <protection hidden="1"/>
    </xf>
    <xf numFmtId="9" fontId="11" fillId="0" borderId="2" xfId="23" applyFont="1" applyBorder="1" applyAlignment="1" applyProtection="1">
      <alignment horizontal="right"/>
      <protection hidden="1"/>
    </xf>
    <xf numFmtId="177" fontId="11" fillId="4" borderId="1" xfId="21" applyNumberFormat="1" applyFont="1" applyFill="1" applyBorder="1" applyProtection="1">
      <protection hidden="1"/>
    </xf>
    <xf numFmtId="178" fontId="11" fillId="4" borderId="18" xfId="2" applyNumberFormat="1" applyFont="1" applyFill="1" applyBorder="1" applyAlignment="1" applyProtection="1">
      <alignment horizontal="right"/>
      <protection hidden="1"/>
    </xf>
    <xf numFmtId="10" fontId="20" fillId="0" borderId="1" xfId="3" applyNumberFormat="1" applyFont="1" applyBorder="1" applyProtection="1">
      <protection hidden="1"/>
    </xf>
    <xf numFmtId="176" fontId="11" fillId="4" borderId="9" xfId="2" applyNumberFormat="1" applyFont="1" applyFill="1" applyBorder="1" applyAlignment="1" applyProtection="1">
      <alignment horizontal="right"/>
      <protection hidden="1"/>
    </xf>
    <xf numFmtId="0" fontId="14" fillId="11" borderId="32" xfId="2" applyFont="1" applyFill="1" applyBorder="1" applyProtection="1">
      <protection hidden="1"/>
    </xf>
    <xf numFmtId="0" fontId="14" fillId="11" borderId="31" xfId="2" applyFont="1" applyFill="1" applyBorder="1" applyAlignment="1" applyProtection="1">
      <alignment horizontal="center" wrapText="1"/>
      <protection hidden="1"/>
    </xf>
    <xf numFmtId="0" fontId="14" fillId="11" borderId="29" xfId="2" applyFont="1" applyFill="1" applyBorder="1" applyAlignment="1" applyProtection="1">
      <alignment horizontal="center" wrapText="1"/>
      <protection hidden="1"/>
    </xf>
    <xf numFmtId="0" fontId="11" fillId="0" borderId="19" xfId="2" applyFont="1" applyBorder="1" applyProtection="1">
      <protection hidden="1"/>
    </xf>
    <xf numFmtId="0" fontId="14" fillId="11" borderId="43" xfId="2" applyFont="1" applyFill="1" applyBorder="1" applyProtection="1">
      <protection hidden="1"/>
    </xf>
    <xf numFmtId="177" fontId="11" fillId="11" borderId="44" xfId="21" applyNumberFormat="1" applyFont="1" applyFill="1" applyBorder="1" applyProtection="1">
      <protection hidden="1"/>
    </xf>
    <xf numFmtId="168" fontId="14" fillId="11" borderId="44" xfId="2" applyNumberFormat="1" applyFont="1" applyFill="1" applyBorder="1" applyProtection="1">
      <protection hidden="1"/>
    </xf>
    <xf numFmtId="176" fontId="14" fillId="11" borderId="44" xfId="2" applyNumberFormat="1" applyFont="1" applyFill="1" applyBorder="1" applyProtection="1">
      <protection hidden="1"/>
    </xf>
    <xf numFmtId="168" fontId="14" fillId="11" borderId="2" xfId="2" applyNumberFormat="1" applyFont="1" applyFill="1" applyBorder="1" applyProtection="1">
      <protection hidden="1"/>
    </xf>
    <xf numFmtId="0" fontId="52" fillId="5" borderId="0" xfId="24" applyFont="1" applyFill="1" applyAlignment="1" applyProtection="1">
      <alignment horizontal="left" vertical="top"/>
      <protection hidden="1"/>
    </xf>
    <xf numFmtId="0" fontId="11" fillId="5" borderId="0" xfId="24" applyFont="1" applyFill="1" applyAlignment="1" applyProtection="1">
      <alignment horizontal="center" vertical="center"/>
      <protection hidden="1"/>
    </xf>
    <xf numFmtId="0" fontId="11" fillId="5" borderId="0" xfId="24" applyFont="1" applyFill="1" applyAlignment="1" applyProtection="1">
      <alignment vertical="center"/>
      <protection hidden="1"/>
    </xf>
    <xf numFmtId="0" fontId="53" fillId="0" borderId="0" xfId="24" applyFont="1" applyAlignment="1" applyProtection="1">
      <alignment horizontal="left" vertical="top" wrapText="1"/>
      <protection hidden="1"/>
    </xf>
    <xf numFmtId="0" fontId="53" fillId="0" borderId="16" xfId="24" applyFont="1" applyBorder="1" applyAlignment="1" applyProtection="1">
      <alignment horizontal="left" vertical="top" wrapText="1"/>
      <protection hidden="1"/>
    </xf>
    <xf numFmtId="0" fontId="23" fillId="0" borderId="0" xfId="25" applyFont="1"/>
    <xf numFmtId="0" fontId="54" fillId="5" borderId="0" xfId="24" applyFont="1" applyFill="1" applyAlignment="1" applyProtection="1">
      <alignment horizontal="center" vertical="center"/>
      <protection hidden="1"/>
    </xf>
    <xf numFmtId="0" fontId="54" fillId="5" borderId="0" xfId="24" applyFont="1" applyFill="1" applyAlignment="1" applyProtection="1">
      <alignment horizontal="right"/>
      <protection hidden="1"/>
    </xf>
    <xf numFmtId="0" fontId="55" fillId="4" borderId="35" xfId="24" applyFont="1" applyFill="1" applyBorder="1" applyAlignment="1" applyProtection="1">
      <alignment vertical="center"/>
      <protection hidden="1"/>
    </xf>
    <xf numFmtId="0" fontId="54" fillId="5" borderId="0" xfId="24" applyFont="1" applyFill="1" applyAlignment="1" applyProtection="1">
      <alignment vertical="center"/>
      <protection hidden="1"/>
    </xf>
    <xf numFmtId="0" fontId="54" fillId="0" borderId="0" xfId="24" applyFont="1" applyAlignment="1" applyProtection="1">
      <alignment vertical="center"/>
      <protection hidden="1"/>
    </xf>
    <xf numFmtId="0" fontId="54" fillId="5" borderId="0" xfId="24" applyFont="1" applyFill="1" applyAlignment="1" applyProtection="1">
      <alignment horizontal="right" vertical="center"/>
      <protection hidden="1"/>
    </xf>
    <xf numFmtId="0" fontId="55" fillId="4" borderId="35" xfId="24" applyFont="1" applyFill="1" applyBorder="1" applyAlignment="1" applyProtection="1">
      <alignment horizontal="center" vertical="center"/>
      <protection hidden="1"/>
    </xf>
    <xf numFmtId="0" fontId="53" fillId="0" borderId="0" xfId="24" applyFont="1" applyAlignment="1" applyProtection="1">
      <alignment horizontal="left" vertical="center" wrapText="1"/>
      <protection hidden="1"/>
    </xf>
    <xf numFmtId="0" fontId="54" fillId="0" borderId="0" xfId="24" applyFont="1" applyProtection="1">
      <protection hidden="1"/>
    </xf>
    <xf numFmtId="0" fontId="25" fillId="5" borderId="0" xfId="24" applyFont="1" applyFill="1" applyAlignment="1" applyProtection="1">
      <alignment vertical="center"/>
      <protection hidden="1"/>
    </xf>
    <xf numFmtId="0" fontId="28" fillId="0" borderId="0" xfId="24" applyFont="1" applyAlignment="1" applyProtection="1">
      <alignment vertical="center"/>
      <protection hidden="1"/>
    </xf>
    <xf numFmtId="0" fontId="28" fillId="5" borderId="0" xfId="24" applyFont="1" applyFill="1" applyAlignment="1" applyProtection="1">
      <alignment vertical="center"/>
      <protection hidden="1"/>
    </xf>
    <xf numFmtId="0" fontId="25" fillId="0" borderId="0" xfId="24" applyFont="1" applyAlignment="1" applyProtection="1">
      <alignment vertical="center"/>
      <protection hidden="1"/>
    </xf>
    <xf numFmtId="0" fontId="54" fillId="0" borderId="0" xfId="24" applyFont="1" applyAlignment="1" applyProtection="1">
      <alignment horizontal="right" vertical="top"/>
      <protection hidden="1"/>
    </xf>
    <xf numFmtId="0" fontId="11" fillId="0" borderId="0" xfId="24" applyFont="1" applyAlignment="1" applyProtection="1">
      <alignment horizontal="center" vertical="center"/>
      <protection hidden="1"/>
    </xf>
    <xf numFmtId="0" fontId="11" fillId="0" borderId="0" xfId="24" applyFont="1" applyAlignment="1" applyProtection="1">
      <alignment vertical="center"/>
      <protection hidden="1"/>
    </xf>
    <xf numFmtId="0" fontId="58" fillId="0" borderId="0" xfId="24" applyFont="1" applyAlignment="1" applyProtection="1">
      <alignment vertical="center"/>
      <protection hidden="1"/>
    </xf>
    <xf numFmtId="0" fontId="53" fillId="0" borderId="0" xfId="24" applyFont="1" applyAlignment="1" applyProtection="1">
      <alignment vertical="top"/>
      <protection hidden="1"/>
    </xf>
    <xf numFmtId="0" fontId="53" fillId="7" borderId="43" xfId="24" applyFont="1" applyFill="1" applyBorder="1" applyAlignment="1" applyProtection="1">
      <alignment horizontal="center" vertical="center" wrapText="1"/>
      <protection hidden="1"/>
    </xf>
    <xf numFmtId="0" fontId="53" fillId="7" borderId="44" xfId="24" applyFont="1" applyFill="1" applyBorder="1" applyAlignment="1" applyProtection="1">
      <alignment horizontal="center" vertical="center" wrapText="1"/>
      <protection hidden="1"/>
    </xf>
    <xf numFmtId="0" fontId="53" fillId="7" borderId="2" xfId="24" applyFont="1" applyFill="1" applyBorder="1" applyAlignment="1" applyProtection="1">
      <alignment horizontal="center" vertical="center" wrapText="1"/>
      <protection hidden="1"/>
    </xf>
    <xf numFmtId="0" fontId="53" fillId="7" borderId="3" xfId="24" applyFont="1" applyFill="1" applyBorder="1" applyAlignment="1" applyProtection="1">
      <alignment horizontal="center" vertical="center" wrapText="1"/>
      <protection hidden="1"/>
    </xf>
    <xf numFmtId="0" fontId="53" fillId="7" borderId="69" xfId="24" applyFont="1" applyFill="1" applyBorder="1" applyAlignment="1" applyProtection="1">
      <alignment horizontal="center" vertical="center" wrapText="1"/>
      <protection hidden="1"/>
    </xf>
    <xf numFmtId="0" fontId="54" fillId="7" borderId="2" xfId="24" applyFont="1" applyFill="1" applyBorder="1" applyAlignment="1" applyProtection="1">
      <alignment horizontal="center" vertical="center"/>
      <protection hidden="1"/>
    </xf>
    <xf numFmtId="0" fontId="53" fillId="7" borderId="59" xfId="24" applyFont="1" applyFill="1" applyBorder="1" applyAlignment="1" applyProtection="1">
      <alignment horizontal="center" vertical="center"/>
      <protection hidden="1"/>
    </xf>
    <xf numFmtId="179" fontId="54" fillId="0" borderId="28" xfId="24" applyNumberFormat="1" applyFont="1" applyBorder="1" applyAlignment="1" applyProtection="1">
      <alignment horizontal="right" vertical="center" wrapText="1"/>
      <protection hidden="1"/>
    </xf>
    <xf numFmtId="44" fontId="54" fillId="0" borderId="27" xfId="24" applyNumberFormat="1" applyFont="1" applyBorder="1" applyAlignment="1" applyProtection="1">
      <alignment horizontal="right" vertical="center" wrapText="1"/>
      <protection hidden="1"/>
    </xf>
    <xf numFmtId="10" fontId="54" fillId="0" borderId="26" xfId="24" applyNumberFormat="1" applyFont="1" applyBorder="1" applyAlignment="1" applyProtection="1">
      <alignment horizontal="right" vertical="center" wrapText="1"/>
      <protection hidden="1"/>
    </xf>
    <xf numFmtId="179" fontId="54" fillId="0" borderId="77" xfId="24" applyNumberFormat="1" applyFont="1" applyBorder="1" applyAlignment="1" applyProtection="1">
      <alignment horizontal="right" vertical="center" wrapText="1"/>
      <protection hidden="1"/>
    </xf>
    <xf numFmtId="10" fontId="54" fillId="0" borderId="10" xfId="24" applyNumberFormat="1" applyFont="1" applyBorder="1" applyAlignment="1" applyProtection="1">
      <alignment horizontal="right" vertical="center" wrapText="1"/>
      <protection hidden="1"/>
    </xf>
    <xf numFmtId="179" fontId="54" fillId="0" borderId="28" xfId="24" applyNumberFormat="1" applyFont="1" applyBorder="1" applyAlignment="1" applyProtection="1">
      <alignment horizontal="right" vertical="center"/>
      <protection hidden="1"/>
    </xf>
    <xf numFmtId="3" fontId="53" fillId="24" borderId="77" xfId="24" applyNumberFormat="1" applyFont="1" applyFill="1" applyBorder="1" applyAlignment="1" applyProtection="1">
      <alignment horizontal="center" vertical="center" wrapText="1"/>
      <protection hidden="1"/>
    </xf>
    <xf numFmtId="44" fontId="53" fillId="24" borderId="27" xfId="24" applyNumberFormat="1" applyFont="1" applyFill="1" applyBorder="1" applyAlignment="1" applyProtection="1">
      <alignment horizontal="center" vertical="center" wrapText="1"/>
      <protection hidden="1"/>
    </xf>
    <xf numFmtId="0" fontId="54" fillId="24" borderId="26" xfId="24" applyFont="1" applyFill="1" applyBorder="1" applyAlignment="1" applyProtection="1">
      <alignment horizontal="center" vertical="center"/>
      <protection hidden="1"/>
    </xf>
    <xf numFmtId="0" fontId="53" fillId="7" borderId="61" xfId="24" applyFont="1" applyFill="1" applyBorder="1" applyAlignment="1" applyProtection="1">
      <alignment horizontal="center" vertical="center"/>
      <protection hidden="1"/>
    </xf>
    <xf numFmtId="179" fontId="54" fillId="0" borderId="19" xfId="24" applyNumberFormat="1" applyFont="1" applyBorder="1" applyAlignment="1" applyProtection="1">
      <alignment horizontal="right" vertical="center" wrapText="1"/>
      <protection hidden="1"/>
    </xf>
    <xf numFmtId="44" fontId="54" fillId="0" borderId="1" xfId="24" applyNumberFormat="1" applyFont="1" applyBorder="1" applyAlignment="1" applyProtection="1">
      <alignment horizontal="right" vertical="center" wrapText="1"/>
      <protection hidden="1"/>
    </xf>
    <xf numFmtId="10" fontId="54" fillId="0" borderId="18" xfId="24" applyNumberFormat="1" applyFont="1" applyBorder="1" applyAlignment="1" applyProtection="1">
      <alignment horizontal="right" vertical="center" wrapText="1"/>
      <protection hidden="1"/>
    </xf>
    <xf numFmtId="179" fontId="54" fillId="0" borderId="8" xfId="24" applyNumberFormat="1" applyFont="1" applyBorder="1" applyAlignment="1" applyProtection="1">
      <alignment horizontal="right" vertical="center" wrapText="1"/>
      <protection hidden="1"/>
    </xf>
    <xf numFmtId="10" fontId="54" fillId="0" borderId="9" xfId="24" applyNumberFormat="1" applyFont="1" applyBorder="1" applyAlignment="1" applyProtection="1">
      <alignment horizontal="right" vertical="center" wrapText="1"/>
      <protection hidden="1"/>
    </xf>
    <xf numFmtId="3" fontId="54" fillId="0" borderId="19" xfId="24" applyNumberFormat="1" applyFont="1" applyBorder="1" applyAlignment="1" applyProtection="1">
      <alignment horizontal="right" vertical="center"/>
      <protection hidden="1"/>
    </xf>
    <xf numFmtId="0" fontId="53" fillId="7" borderId="51" xfId="24" applyFont="1" applyFill="1" applyBorder="1" applyAlignment="1" applyProtection="1">
      <alignment horizontal="center" vertical="center"/>
      <protection hidden="1"/>
    </xf>
    <xf numFmtId="0" fontId="54" fillId="0" borderId="57" xfId="24" applyFont="1" applyBorder="1" applyAlignment="1" applyProtection="1">
      <alignment horizontal="right" vertical="center" wrapText="1"/>
      <protection hidden="1"/>
    </xf>
    <xf numFmtId="44" fontId="54" fillId="0" borderId="35" xfId="24" applyNumberFormat="1" applyFont="1" applyBorder="1" applyAlignment="1" applyProtection="1">
      <alignment horizontal="right" vertical="center" wrapText="1"/>
      <protection hidden="1"/>
    </xf>
    <xf numFmtId="10" fontId="54" fillId="0" borderId="58" xfId="24" applyNumberFormat="1" applyFont="1" applyBorder="1" applyAlignment="1" applyProtection="1">
      <alignment horizontal="right" vertical="center" wrapText="1"/>
      <protection hidden="1"/>
    </xf>
    <xf numFmtId="0" fontId="54" fillId="0" borderId="12" xfId="24" applyFont="1" applyBorder="1" applyAlignment="1" applyProtection="1">
      <alignment horizontal="right" vertical="center" wrapText="1"/>
      <protection hidden="1"/>
    </xf>
    <xf numFmtId="10" fontId="54" fillId="0" borderId="14" xfId="24" applyNumberFormat="1" applyFont="1" applyBorder="1" applyAlignment="1" applyProtection="1">
      <alignment horizontal="right" vertical="center" wrapText="1"/>
      <protection hidden="1"/>
    </xf>
    <xf numFmtId="0" fontId="54" fillId="0" borderId="57" xfId="24" applyFont="1" applyBorder="1" applyAlignment="1" applyProtection="1">
      <alignment horizontal="right" vertical="center"/>
      <protection hidden="1"/>
    </xf>
    <xf numFmtId="0" fontId="33" fillId="11" borderId="7" xfId="24" applyFont="1" applyFill="1" applyBorder="1" applyAlignment="1" applyProtection="1">
      <alignment horizontal="center" vertical="center"/>
      <protection hidden="1"/>
    </xf>
    <xf numFmtId="179" fontId="53" fillId="11" borderId="34" xfId="24" applyNumberFormat="1" applyFont="1" applyFill="1" applyBorder="1" applyAlignment="1" applyProtection="1">
      <alignment horizontal="right" vertical="center" wrapText="1"/>
      <protection hidden="1"/>
    </xf>
    <xf numFmtId="44" fontId="53" fillId="11" borderId="33" xfId="24" applyNumberFormat="1" applyFont="1" applyFill="1" applyBorder="1" applyAlignment="1" applyProtection="1">
      <alignment horizontal="right" vertical="center" wrapText="1"/>
      <protection hidden="1"/>
    </xf>
    <xf numFmtId="10" fontId="53" fillId="11" borderId="5" xfId="24" applyNumberFormat="1" applyFont="1" applyFill="1" applyBorder="1" applyAlignment="1" applyProtection="1">
      <alignment horizontal="right" vertical="center" wrapText="1"/>
      <protection hidden="1"/>
    </xf>
    <xf numFmtId="179" fontId="53" fillId="11" borderId="6" xfId="24" applyNumberFormat="1" applyFont="1" applyFill="1" applyBorder="1" applyAlignment="1" applyProtection="1">
      <alignment horizontal="right" vertical="center" wrapText="1"/>
      <protection hidden="1"/>
    </xf>
    <xf numFmtId="10" fontId="53" fillId="11" borderId="41" xfId="24" applyNumberFormat="1" applyFont="1" applyFill="1" applyBorder="1" applyAlignment="1" applyProtection="1">
      <alignment horizontal="right" vertical="center" wrapText="1"/>
      <protection hidden="1"/>
    </xf>
    <xf numFmtId="179" fontId="53" fillId="11" borderId="34" xfId="24" applyNumberFormat="1" applyFont="1" applyFill="1" applyBorder="1" applyAlignment="1" applyProtection="1">
      <alignment horizontal="right" vertical="center"/>
      <protection hidden="1"/>
    </xf>
    <xf numFmtId="3" fontId="53" fillId="11" borderId="6" xfId="24" applyNumberFormat="1" applyFont="1" applyFill="1" applyBorder="1" applyAlignment="1" applyProtection="1">
      <alignment horizontal="center" vertical="center" wrapText="1"/>
      <protection hidden="1"/>
    </xf>
    <xf numFmtId="44" fontId="53" fillId="11" borderId="33" xfId="24" applyNumberFormat="1" applyFont="1" applyFill="1" applyBorder="1" applyAlignment="1" applyProtection="1">
      <alignment horizontal="center" vertical="center" wrapText="1"/>
      <protection hidden="1"/>
    </xf>
    <xf numFmtId="0" fontId="53" fillId="11" borderId="5" xfId="24" applyFont="1" applyFill="1" applyBorder="1" applyAlignment="1" applyProtection="1">
      <alignment horizontal="center" vertical="center"/>
      <protection hidden="1"/>
    </xf>
    <xf numFmtId="0" fontId="58" fillId="10" borderId="7" xfId="24" applyFont="1" applyFill="1" applyBorder="1" applyAlignment="1" applyProtection="1">
      <alignment vertical="center"/>
      <protection hidden="1"/>
    </xf>
    <xf numFmtId="0" fontId="58" fillId="10" borderId="73" xfId="24" applyFont="1" applyFill="1" applyBorder="1" applyAlignment="1" applyProtection="1">
      <alignment vertical="center"/>
      <protection hidden="1"/>
    </xf>
    <xf numFmtId="0" fontId="58" fillId="10" borderId="42" xfId="24" applyFont="1" applyFill="1" applyBorder="1" applyAlignment="1" applyProtection="1">
      <alignment vertical="center"/>
      <protection hidden="1"/>
    </xf>
    <xf numFmtId="0" fontId="54" fillId="0" borderId="0" xfId="24" applyFont="1" applyAlignment="1" applyProtection="1">
      <alignment horizontal="right" vertical="center"/>
      <protection hidden="1"/>
    </xf>
    <xf numFmtId="170" fontId="53" fillId="5" borderId="1" xfId="26" applyNumberFormat="1" applyFont="1" applyFill="1" applyBorder="1" applyAlignment="1" applyProtection="1">
      <alignment horizontal="left" vertical="center"/>
      <protection hidden="1"/>
    </xf>
    <xf numFmtId="0" fontId="53" fillId="5" borderId="0" xfId="24" applyFont="1" applyFill="1" applyAlignment="1" applyProtection="1">
      <alignment horizontal="left" vertical="center"/>
      <protection hidden="1"/>
    </xf>
    <xf numFmtId="0" fontId="53" fillId="5" borderId="0" xfId="24" applyFont="1" applyFill="1" applyAlignment="1" applyProtection="1">
      <alignment vertical="center"/>
      <protection hidden="1"/>
    </xf>
    <xf numFmtId="0" fontId="33" fillId="9" borderId="71" xfId="24" applyFont="1" applyFill="1" applyBorder="1" applyAlignment="1" applyProtection="1">
      <alignment vertical="center"/>
      <protection hidden="1"/>
    </xf>
    <xf numFmtId="0" fontId="33" fillId="9" borderId="73" xfId="24" applyFont="1" applyFill="1" applyBorder="1" applyAlignment="1" applyProtection="1">
      <alignment vertical="center"/>
      <protection hidden="1"/>
    </xf>
    <xf numFmtId="0" fontId="33" fillId="9" borderId="42" xfId="24" applyFont="1" applyFill="1" applyBorder="1" applyAlignment="1" applyProtection="1">
      <alignment vertical="center"/>
      <protection hidden="1"/>
    </xf>
    <xf numFmtId="0" fontId="14" fillId="7" borderId="22" xfId="24" applyFont="1" applyFill="1" applyBorder="1" applyAlignment="1" applyProtection="1">
      <alignment horizontal="center" vertical="center" wrapText="1"/>
      <protection hidden="1"/>
    </xf>
    <xf numFmtId="0" fontId="14" fillId="28" borderId="53" xfId="24" applyFont="1" applyFill="1" applyBorder="1" applyAlignment="1" applyProtection="1">
      <alignment horizontal="center" vertical="center" wrapText="1"/>
      <protection hidden="1"/>
    </xf>
    <xf numFmtId="0" fontId="14" fillId="28" borderId="9" xfId="24" applyFont="1" applyFill="1" applyBorder="1" applyAlignment="1" applyProtection="1">
      <alignment horizontal="center" vertical="center" wrapText="1"/>
      <protection hidden="1"/>
    </xf>
    <xf numFmtId="0" fontId="14" fillId="29" borderId="9" xfId="24" applyFont="1" applyFill="1" applyBorder="1" applyAlignment="1" applyProtection="1">
      <alignment horizontal="center" vertical="center" wrapText="1"/>
      <protection hidden="1"/>
    </xf>
    <xf numFmtId="0" fontId="14" fillId="30" borderId="9" xfId="24" applyFont="1" applyFill="1" applyBorder="1" applyAlignment="1" applyProtection="1">
      <alignment horizontal="center" vertical="center" wrapText="1"/>
      <protection hidden="1"/>
    </xf>
    <xf numFmtId="0" fontId="14" fillId="31" borderId="9" xfId="24" applyFont="1" applyFill="1" applyBorder="1" applyAlignment="1" applyProtection="1">
      <alignment horizontal="center" vertical="center" wrapText="1"/>
      <protection hidden="1"/>
    </xf>
    <xf numFmtId="0" fontId="14" fillId="32" borderId="9" xfId="24" applyFont="1" applyFill="1" applyBorder="1" applyAlignment="1" applyProtection="1">
      <alignment horizontal="center" vertical="center" wrapText="1"/>
      <protection hidden="1"/>
    </xf>
    <xf numFmtId="0" fontId="14" fillId="33" borderId="9" xfId="24" applyFont="1" applyFill="1" applyBorder="1" applyAlignment="1" applyProtection="1">
      <alignment horizontal="center" vertical="center" wrapText="1"/>
      <protection hidden="1"/>
    </xf>
    <xf numFmtId="0" fontId="14" fillId="33" borderId="18" xfId="24" applyFont="1" applyFill="1" applyBorder="1" applyAlignment="1" applyProtection="1">
      <alignment horizontal="center" vertical="center" wrapText="1"/>
      <protection hidden="1"/>
    </xf>
    <xf numFmtId="0" fontId="14" fillId="34" borderId="61" xfId="24" applyFont="1" applyFill="1" applyBorder="1" applyAlignment="1" applyProtection="1">
      <alignment horizontal="center" vertical="center" wrapText="1"/>
      <protection hidden="1"/>
    </xf>
    <xf numFmtId="0" fontId="14" fillId="7" borderId="13" xfId="24" applyFont="1" applyFill="1" applyBorder="1" applyAlignment="1" applyProtection="1">
      <alignment horizontal="center" vertical="center" wrapText="1"/>
      <protection hidden="1"/>
    </xf>
    <xf numFmtId="0" fontId="14" fillId="7" borderId="43" xfId="24" applyFont="1" applyFill="1" applyBorder="1" applyAlignment="1" applyProtection="1">
      <alignment horizontal="center" vertical="center" wrapText="1"/>
      <protection hidden="1"/>
    </xf>
    <xf numFmtId="0" fontId="14" fillId="7" borderId="44" xfId="24" applyFont="1" applyFill="1" applyBorder="1" applyAlignment="1" applyProtection="1">
      <alignment horizontal="center" vertical="center" wrapText="1"/>
      <protection hidden="1"/>
    </xf>
    <xf numFmtId="172" fontId="14" fillId="7" borderId="2" xfId="24" applyNumberFormat="1" applyFont="1" applyFill="1" applyBorder="1" applyAlignment="1" applyProtection="1">
      <alignment horizontal="center" vertical="center" wrapText="1"/>
      <protection hidden="1"/>
    </xf>
    <xf numFmtId="0" fontId="14" fillId="28" borderId="4" xfId="24" applyFont="1" applyFill="1" applyBorder="1" applyAlignment="1" applyProtection="1">
      <alignment horizontal="center" vertical="center" wrapText="1"/>
      <protection hidden="1"/>
    </xf>
    <xf numFmtId="0" fontId="14" fillId="28" borderId="69" xfId="24" applyFont="1" applyFill="1" applyBorder="1" applyAlignment="1" applyProtection="1">
      <alignment horizontal="center" vertical="center" wrapText="1"/>
      <protection hidden="1"/>
    </xf>
    <xf numFmtId="0" fontId="14" fillId="29" borderId="69" xfId="24" applyFont="1" applyFill="1" applyBorder="1" applyAlignment="1" applyProtection="1">
      <alignment horizontal="center" vertical="center" wrapText="1"/>
      <protection hidden="1"/>
    </xf>
    <xf numFmtId="0" fontId="14" fillId="30" borderId="69" xfId="24" applyFont="1" applyFill="1" applyBorder="1" applyAlignment="1" applyProtection="1">
      <alignment horizontal="center" vertical="center" wrapText="1"/>
      <protection hidden="1"/>
    </xf>
    <xf numFmtId="0" fontId="14" fillId="31" borderId="69" xfId="24" applyFont="1" applyFill="1" applyBorder="1" applyAlignment="1" applyProtection="1">
      <alignment horizontal="center" vertical="center" wrapText="1"/>
      <protection hidden="1"/>
    </xf>
    <xf numFmtId="0" fontId="14" fillId="32" borderId="69" xfId="24" applyFont="1" applyFill="1" applyBorder="1" applyAlignment="1" applyProtection="1">
      <alignment horizontal="center" vertical="center" wrapText="1"/>
      <protection hidden="1"/>
    </xf>
    <xf numFmtId="0" fontId="14" fillId="33" borderId="69" xfId="24" applyFont="1" applyFill="1" applyBorder="1" applyAlignment="1" applyProtection="1">
      <alignment horizontal="center" vertical="center" wrapText="1"/>
      <protection hidden="1"/>
    </xf>
    <xf numFmtId="0" fontId="14" fillId="33" borderId="2" xfId="24" applyFont="1" applyFill="1" applyBorder="1" applyAlignment="1" applyProtection="1">
      <alignment horizontal="center" vertical="center" wrapText="1"/>
      <protection hidden="1"/>
    </xf>
    <xf numFmtId="0" fontId="14" fillId="34" borderId="63" xfId="24" applyFont="1" applyFill="1" applyBorder="1" applyAlignment="1" applyProtection="1">
      <alignment horizontal="center" vertical="center" wrapText="1"/>
      <protection hidden="1"/>
    </xf>
    <xf numFmtId="0" fontId="53" fillId="24" borderId="8" xfId="24" applyFont="1" applyFill="1" applyBorder="1" applyAlignment="1" applyProtection="1">
      <alignment horizontal="center" vertical="center" wrapText="1"/>
      <protection hidden="1"/>
    </xf>
    <xf numFmtId="168" fontId="54" fillId="4" borderId="28" xfId="26" applyNumberFormat="1" applyFont="1" applyFill="1" applyBorder="1" applyAlignment="1" applyProtection="1">
      <alignment vertical="center"/>
      <protection hidden="1"/>
    </xf>
    <xf numFmtId="168" fontId="54" fillId="0" borderId="27" xfId="26" applyNumberFormat="1" applyFont="1" applyFill="1" applyBorder="1" applyAlignment="1" applyProtection="1">
      <alignment vertical="center"/>
      <protection hidden="1"/>
    </xf>
    <xf numFmtId="44" fontId="54" fillId="5" borderId="26" xfId="27" applyFont="1" applyFill="1" applyBorder="1" applyAlignment="1" applyProtection="1">
      <alignment horizontal="center" vertical="center"/>
      <protection hidden="1"/>
    </xf>
    <xf numFmtId="168" fontId="54" fillId="4" borderId="19" xfId="26" applyNumberFormat="1" applyFont="1" applyFill="1" applyBorder="1" applyAlignment="1" applyProtection="1">
      <alignment vertical="center"/>
      <protection hidden="1"/>
    </xf>
    <xf numFmtId="168" fontId="54" fillId="0" borderId="1" xfId="26" applyNumberFormat="1" applyFont="1" applyFill="1" applyBorder="1" applyAlignment="1" applyProtection="1">
      <alignment vertical="center"/>
      <protection hidden="1"/>
    </xf>
    <xf numFmtId="0" fontId="53" fillId="24" borderId="3" xfId="24" applyFont="1" applyFill="1" applyBorder="1" applyAlignment="1" applyProtection="1">
      <alignment horizontal="center" vertical="center" wrapText="1"/>
      <protection hidden="1"/>
    </xf>
    <xf numFmtId="168" fontId="54" fillId="4" borderId="43" xfId="26" applyNumberFormat="1" applyFont="1" applyFill="1" applyBorder="1" applyAlignment="1" applyProtection="1">
      <alignment vertical="center"/>
      <protection hidden="1"/>
    </xf>
    <xf numFmtId="168" fontId="54" fillId="0" borderId="44" xfId="26" applyNumberFormat="1" applyFont="1" applyFill="1" applyBorder="1" applyAlignment="1" applyProtection="1">
      <alignment vertical="center"/>
      <protection hidden="1"/>
    </xf>
    <xf numFmtId="44" fontId="54" fillId="5" borderId="40" xfId="27" applyFont="1" applyFill="1" applyBorder="1" applyAlignment="1" applyProtection="1">
      <alignment horizontal="center" vertical="center"/>
      <protection hidden="1"/>
    </xf>
    <xf numFmtId="168" fontId="53" fillId="11" borderId="38" xfId="26" applyNumberFormat="1" applyFont="1" applyFill="1" applyBorder="1" applyAlignment="1" applyProtection="1">
      <alignment horizontal="right" vertical="center"/>
      <protection hidden="1"/>
    </xf>
    <xf numFmtId="44" fontId="53" fillId="11" borderId="39" xfId="27" applyFont="1" applyFill="1" applyBorder="1" applyAlignment="1" applyProtection="1">
      <alignment horizontal="center" vertical="center"/>
      <protection hidden="1"/>
    </xf>
    <xf numFmtId="168" fontId="53" fillId="4" borderId="39" xfId="26" applyNumberFormat="1" applyFont="1" applyFill="1" applyBorder="1" applyAlignment="1" applyProtection="1">
      <alignment horizontal="right" vertical="center"/>
      <protection hidden="1"/>
    </xf>
    <xf numFmtId="3" fontId="53" fillId="11" borderId="39" xfId="24" applyNumberFormat="1" applyFont="1" applyFill="1" applyBorder="1" applyAlignment="1" applyProtection="1">
      <alignment horizontal="center" vertical="center"/>
      <protection hidden="1"/>
    </xf>
    <xf numFmtId="172" fontId="53" fillId="11" borderId="40" xfId="24" applyNumberFormat="1" applyFont="1" applyFill="1" applyBorder="1" applyAlignment="1" applyProtection="1">
      <alignment horizontal="center" vertical="center"/>
      <protection hidden="1"/>
    </xf>
    <xf numFmtId="3" fontId="53" fillId="11" borderId="6" xfId="24" applyNumberFormat="1" applyFont="1" applyFill="1" applyBorder="1" applyAlignment="1" applyProtection="1">
      <alignment horizontal="center" vertical="center"/>
      <protection hidden="1"/>
    </xf>
    <xf numFmtId="3" fontId="53" fillId="11" borderId="33" xfId="24" applyNumberFormat="1" applyFont="1" applyFill="1" applyBorder="1" applyAlignment="1" applyProtection="1">
      <alignment vertical="center"/>
      <protection hidden="1"/>
    </xf>
    <xf numFmtId="168" fontId="53" fillId="11" borderId="33" xfId="26" applyNumberFormat="1" applyFont="1" applyFill="1" applyBorder="1" applyAlignment="1" applyProtection="1">
      <alignment horizontal="center" vertical="center"/>
      <protection hidden="1"/>
    </xf>
    <xf numFmtId="3" fontId="53" fillId="11" borderId="33" xfId="24" applyNumberFormat="1" applyFont="1" applyFill="1" applyBorder="1" applyAlignment="1" applyProtection="1">
      <alignment horizontal="center" vertical="center"/>
      <protection hidden="1"/>
    </xf>
    <xf numFmtId="4" fontId="53" fillId="11" borderId="41" xfId="24" applyNumberFormat="1" applyFont="1" applyFill="1" applyBorder="1" applyAlignment="1" applyProtection="1">
      <alignment vertical="center"/>
      <protection hidden="1"/>
    </xf>
    <xf numFmtId="179" fontId="53" fillId="11" borderId="5" xfId="26" applyNumberFormat="1" applyFont="1" applyFill="1" applyBorder="1" applyAlignment="1" applyProtection="1">
      <alignment horizontal="center" vertical="center"/>
      <protection hidden="1"/>
    </xf>
    <xf numFmtId="0" fontId="14" fillId="7" borderId="54" xfId="24" applyFont="1" applyFill="1" applyBorder="1" applyAlignment="1" applyProtection="1">
      <alignment horizontal="center" vertical="center" wrapText="1"/>
      <protection hidden="1"/>
    </xf>
    <xf numFmtId="0" fontId="14" fillId="7" borderId="31" xfId="24" applyFont="1" applyFill="1" applyBorder="1" applyAlignment="1" applyProtection="1">
      <alignment horizontal="center" vertical="center" wrapText="1"/>
      <protection hidden="1"/>
    </xf>
    <xf numFmtId="0" fontId="14" fillId="7" borderId="30" xfId="24" applyFont="1" applyFill="1" applyBorder="1" applyAlignment="1" applyProtection="1">
      <alignment horizontal="center" vertical="center" wrapText="1"/>
      <protection hidden="1"/>
    </xf>
    <xf numFmtId="0" fontId="14" fillId="7" borderId="29" xfId="24" applyFont="1" applyFill="1" applyBorder="1" applyAlignment="1" applyProtection="1">
      <alignment horizontal="center" vertical="center" wrapText="1"/>
      <protection hidden="1"/>
    </xf>
    <xf numFmtId="0" fontId="14" fillId="8" borderId="29" xfId="24" applyFont="1" applyFill="1" applyBorder="1" applyAlignment="1" applyProtection="1">
      <alignment horizontal="center" vertical="center" wrapText="1"/>
      <protection hidden="1"/>
    </xf>
    <xf numFmtId="0" fontId="14" fillId="8" borderId="59" xfId="24" applyFont="1" applyFill="1" applyBorder="1" applyAlignment="1" applyProtection="1">
      <alignment horizontal="center" vertical="center" wrapText="1"/>
      <protection hidden="1"/>
    </xf>
    <xf numFmtId="0" fontId="14" fillId="7" borderId="39" xfId="24" applyFont="1" applyFill="1" applyBorder="1" applyAlignment="1" applyProtection="1">
      <alignment horizontal="center" vertical="center" wrapText="1"/>
      <protection hidden="1"/>
    </xf>
    <xf numFmtId="0" fontId="14" fillId="7" borderId="82" xfId="24" applyFont="1" applyFill="1" applyBorder="1" applyAlignment="1" applyProtection="1">
      <alignment horizontal="center" vertical="center" wrapText="1"/>
      <protection hidden="1"/>
    </xf>
    <xf numFmtId="0" fontId="14" fillId="7" borderId="40" xfId="24" applyFont="1" applyFill="1" applyBorder="1" applyAlignment="1" applyProtection="1">
      <alignment horizontal="center" vertical="center" wrapText="1"/>
      <protection hidden="1"/>
    </xf>
    <xf numFmtId="0" fontId="14" fillId="7" borderId="67" xfId="24" applyFont="1" applyFill="1" applyBorder="1" applyAlignment="1" applyProtection="1">
      <alignment horizontal="center" vertical="center" wrapText="1"/>
      <protection hidden="1"/>
    </xf>
    <xf numFmtId="0" fontId="14" fillId="7" borderId="4" xfId="24" applyFont="1" applyFill="1" applyBorder="1" applyAlignment="1" applyProtection="1">
      <alignment horizontal="center" vertical="center" wrapText="1"/>
      <protection hidden="1"/>
    </xf>
    <xf numFmtId="0" fontId="14" fillId="7" borderId="2" xfId="24" applyFont="1" applyFill="1" applyBorder="1" applyAlignment="1" applyProtection="1">
      <alignment horizontal="center" vertical="center" wrapText="1"/>
      <protection hidden="1"/>
    </xf>
    <xf numFmtId="0" fontId="14" fillId="8" borderId="63" xfId="24" applyFont="1" applyFill="1" applyBorder="1" applyAlignment="1" applyProtection="1">
      <alignment horizontal="center" vertical="center" wrapText="1"/>
      <protection hidden="1"/>
    </xf>
    <xf numFmtId="168" fontId="54" fillId="4" borderId="27" xfId="26" applyNumberFormat="1" applyFont="1" applyFill="1" applyBorder="1" applyAlignment="1" applyProtection="1">
      <alignment vertical="center"/>
      <protection hidden="1"/>
    </xf>
    <xf numFmtId="182" fontId="54" fillId="0" borderId="27" xfId="26" applyNumberFormat="1" applyFont="1" applyFill="1" applyBorder="1" applyAlignment="1" applyProtection="1">
      <alignment vertical="center"/>
      <protection hidden="1"/>
    </xf>
    <xf numFmtId="44" fontId="54" fillId="0" borderId="26" xfId="27" applyFont="1" applyFill="1" applyBorder="1" applyAlignment="1" applyProtection="1">
      <alignment vertical="center"/>
      <protection hidden="1"/>
    </xf>
    <xf numFmtId="183" fontId="54" fillId="0" borderId="32" xfId="2" applyNumberFormat="1" applyFont="1" applyBorder="1" applyAlignment="1" applyProtection="1">
      <alignment vertical="center"/>
      <protection hidden="1"/>
    </xf>
    <xf numFmtId="183" fontId="54" fillId="7" borderId="55" xfId="2" applyNumberFormat="1" applyFont="1" applyFill="1" applyBorder="1" applyAlignment="1" applyProtection="1">
      <alignment vertical="center"/>
      <protection hidden="1"/>
    </xf>
    <xf numFmtId="183" fontId="54" fillId="7" borderId="29" xfId="2" applyNumberFormat="1" applyFont="1" applyFill="1" applyBorder="1" applyAlignment="1" applyProtection="1">
      <alignment vertical="center"/>
      <protection hidden="1"/>
    </xf>
    <xf numFmtId="172" fontId="54" fillId="0" borderId="54" xfId="2" applyNumberFormat="1" applyFont="1" applyBorder="1" applyAlignment="1" applyProtection="1">
      <alignment vertical="center"/>
      <protection hidden="1"/>
    </xf>
    <xf numFmtId="171" fontId="54" fillId="7" borderId="31" xfId="2" applyNumberFormat="1" applyFont="1" applyFill="1" applyBorder="1" applyAlignment="1" applyProtection="1">
      <alignment vertical="center"/>
      <protection hidden="1"/>
    </xf>
    <xf numFmtId="171" fontId="54" fillId="7" borderId="29" xfId="2" applyNumberFormat="1" applyFont="1" applyFill="1" applyBorder="1" applyAlignment="1" applyProtection="1">
      <alignment vertical="center"/>
      <protection hidden="1"/>
    </xf>
    <xf numFmtId="44" fontId="54" fillId="0" borderId="59" xfId="27" applyFont="1" applyBorder="1" applyAlignment="1" applyProtection="1">
      <alignment vertical="center"/>
      <protection hidden="1"/>
    </xf>
    <xf numFmtId="182" fontId="54" fillId="0" borderId="1" xfId="26" applyNumberFormat="1" applyFont="1" applyFill="1" applyBorder="1" applyAlignment="1" applyProtection="1">
      <alignment vertical="center"/>
      <protection hidden="1"/>
    </xf>
    <xf numFmtId="44" fontId="54" fillId="0" borderId="18" xfId="27" applyFont="1" applyFill="1" applyBorder="1" applyAlignment="1" applyProtection="1">
      <alignment vertical="center"/>
      <protection hidden="1"/>
    </xf>
    <xf numFmtId="183" fontId="54" fillId="0" borderId="28" xfId="2" applyNumberFormat="1" applyFont="1" applyBorder="1" applyAlignment="1" applyProtection="1">
      <alignment vertical="center"/>
      <protection hidden="1"/>
    </xf>
    <xf numFmtId="183" fontId="54" fillId="7" borderId="68" xfId="2" applyNumberFormat="1" applyFont="1" applyFill="1" applyBorder="1" applyAlignment="1" applyProtection="1">
      <alignment vertical="center"/>
      <protection hidden="1"/>
    </xf>
    <xf numFmtId="183" fontId="54" fillId="7" borderId="18" xfId="2" applyNumberFormat="1" applyFont="1" applyFill="1" applyBorder="1" applyAlignment="1" applyProtection="1">
      <alignment vertical="center"/>
      <protection hidden="1"/>
    </xf>
    <xf numFmtId="172" fontId="54" fillId="0" borderId="21" xfId="2" applyNumberFormat="1" applyFont="1" applyBorder="1" applyAlignment="1" applyProtection="1">
      <alignment vertical="center"/>
      <protection hidden="1"/>
    </xf>
    <xf numFmtId="171" fontId="54" fillId="7" borderId="27" xfId="2" applyNumberFormat="1" applyFont="1" applyFill="1" applyBorder="1" applyAlignment="1" applyProtection="1">
      <alignment vertical="center"/>
      <protection hidden="1"/>
    </xf>
    <xf numFmtId="171" fontId="54" fillId="7" borderId="18" xfId="2" applyNumberFormat="1" applyFont="1" applyFill="1" applyBorder="1" applyAlignment="1" applyProtection="1">
      <alignment vertical="center"/>
      <protection hidden="1"/>
    </xf>
    <xf numFmtId="44" fontId="54" fillId="0" borderId="80" xfId="27" applyFont="1" applyBorder="1" applyAlignment="1" applyProtection="1">
      <alignment vertical="center"/>
      <protection hidden="1"/>
    </xf>
    <xf numFmtId="182" fontId="54" fillId="0" borderId="44" xfId="26" applyNumberFormat="1" applyFont="1" applyFill="1" applyBorder="1" applyAlignment="1" applyProtection="1">
      <alignment vertical="center"/>
      <protection hidden="1"/>
    </xf>
    <xf numFmtId="44" fontId="54" fillId="0" borderId="2" xfId="27" applyFont="1" applyFill="1" applyBorder="1" applyAlignment="1" applyProtection="1">
      <alignment vertical="center"/>
      <protection hidden="1"/>
    </xf>
    <xf numFmtId="183" fontId="54" fillId="7" borderId="28" xfId="2" applyNumberFormat="1" applyFont="1" applyFill="1" applyBorder="1" applyAlignment="1" applyProtection="1">
      <alignment vertical="center"/>
      <protection hidden="1"/>
    </xf>
    <xf numFmtId="183" fontId="54" fillId="0" borderId="44" xfId="2" applyNumberFormat="1" applyFont="1" applyBorder="1" applyAlignment="1" applyProtection="1">
      <alignment vertical="center"/>
      <protection hidden="1"/>
    </xf>
    <xf numFmtId="179" fontId="54" fillId="4" borderId="2" xfId="2" applyNumberFormat="1" applyFont="1" applyFill="1" applyBorder="1" applyAlignment="1" applyProtection="1">
      <alignment vertical="center"/>
      <protection hidden="1"/>
    </xf>
    <xf numFmtId="183" fontId="54" fillId="0" borderId="2" xfId="2" applyNumberFormat="1" applyFont="1" applyBorder="1" applyAlignment="1" applyProtection="1">
      <alignment vertical="center"/>
      <protection hidden="1"/>
    </xf>
    <xf numFmtId="172" fontId="54" fillId="0" borderId="68" xfId="2" applyNumberFormat="1" applyFont="1" applyBorder="1" applyAlignment="1" applyProtection="1">
      <alignment vertical="center"/>
      <protection hidden="1"/>
    </xf>
    <xf numFmtId="172" fontId="54" fillId="0" borderId="39" xfId="2" applyNumberFormat="1" applyFont="1" applyBorder="1" applyAlignment="1" applyProtection="1">
      <alignment vertical="center"/>
      <protection hidden="1"/>
    </xf>
    <xf numFmtId="172" fontId="54" fillId="0" borderId="2" xfId="2" applyNumberFormat="1" applyFont="1" applyBorder="1" applyAlignment="1" applyProtection="1">
      <alignment vertical="center"/>
      <protection hidden="1"/>
    </xf>
    <xf numFmtId="44" fontId="54" fillId="0" borderId="22" xfId="27" applyFont="1" applyBorder="1" applyAlignment="1" applyProtection="1">
      <alignment vertical="center"/>
      <protection hidden="1"/>
    </xf>
    <xf numFmtId="172" fontId="53" fillId="11" borderId="34" xfId="24" applyNumberFormat="1" applyFont="1" applyFill="1" applyBorder="1" applyAlignment="1" applyProtection="1">
      <alignment horizontal="center" vertical="center"/>
      <protection hidden="1"/>
    </xf>
    <xf numFmtId="168" fontId="53" fillId="11" borderId="6" xfId="26" applyNumberFormat="1" applyFont="1" applyFill="1" applyBorder="1" applyAlignment="1" applyProtection="1">
      <alignment horizontal="right" vertical="center"/>
      <protection hidden="1"/>
    </xf>
    <xf numFmtId="172" fontId="53" fillId="11" borderId="6" xfId="24" applyNumberFormat="1" applyFont="1" applyFill="1" applyBorder="1" applyAlignment="1" applyProtection="1">
      <alignment horizontal="center" vertical="center"/>
      <protection hidden="1"/>
    </xf>
    <xf numFmtId="3" fontId="53" fillId="11" borderId="6" xfId="26" applyNumberFormat="1" applyFont="1" applyFill="1" applyBorder="1" applyAlignment="1" applyProtection="1">
      <alignment horizontal="right" vertical="center"/>
      <protection hidden="1"/>
    </xf>
    <xf numFmtId="44" fontId="53" fillId="11" borderId="42" xfId="27" applyFont="1" applyFill="1" applyBorder="1" applyAlignment="1" applyProtection="1">
      <alignment horizontal="right" vertical="center"/>
      <protection hidden="1"/>
    </xf>
    <xf numFmtId="179" fontId="53" fillId="11" borderId="73" xfId="24" applyNumberFormat="1" applyFont="1" applyFill="1" applyBorder="1" applyAlignment="1" applyProtection="1">
      <alignment horizontal="right" vertical="center"/>
      <protection hidden="1"/>
    </xf>
    <xf numFmtId="44" fontId="53" fillId="11" borderId="34" xfId="27" applyFont="1" applyFill="1" applyBorder="1" applyAlignment="1" applyProtection="1">
      <alignment horizontal="center" vertical="center"/>
      <protection hidden="1"/>
    </xf>
    <xf numFmtId="44" fontId="53" fillId="11" borderId="5" xfId="27" applyFont="1" applyFill="1" applyBorder="1" applyAlignment="1" applyProtection="1">
      <alignment horizontal="center" vertical="center"/>
      <protection hidden="1"/>
    </xf>
    <xf numFmtId="44" fontId="53" fillId="11" borderId="16" xfId="27" applyFont="1" applyFill="1" applyBorder="1" applyAlignment="1" applyProtection="1">
      <alignment vertical="center"/>
      <protection hidden="1"/>
    </xf>
    <xf numFmtId="184" fontId="53" fillId="0" borderId="0" xfId="24" applyNumberFormat="1" applyFont="1" applyAlignment="1" applyProtection="1">
      <alignment horizontal="left" vertical="top" wrapText="1"/>
      <protection hidden="1"/>
    </xf>
    <xf numFmtId="0" fontId="33" fillId="9" borderId="7" xfId="24" applyFont="1" applyFill="1" applyBorder="1" applyAlignment="1" applyProtection="1">
      <alignment vertical="center"/>
      <protection hidden="1"/>
    </xf>
    <xf numFmtId="0" fontId="14" fillId="7" borderId="62" xfId="24" applyFont="1" applyFill="1" applyBorder="1" applyAlignment="1" applyProtection="1">
      <alignment horizontal="center" vertical="center" wrapText="1"/>
      <protection hidden="1"/>
    </xf>
    <xf numFmtId="0" fontId="14" fillId="7" borderId="9" xfId="24" applyFont="1" applyFill="1" applyBorder="1" applyAlignment="1" applyProtection="1">
      <alignment horizontal="center" vertical="center" wrapText="1"/>
      <protection hidden="1"/>
    </xf>
    <xf numFmtId="0" fontId="54" fillId="24" borderId="19" xfId="24" applyFont="1" applyFill="1" applyBorder="1" applyAlignment="1" applyProtection="1">
      <alignment horizontal="center" vertical="center" wrapText="1"/>
      <protection hidden="1"/>
    </xf>
    <xf numFmtId="0" fontId="59" fillId="24" borderId="9" xfId="24" applyFont="1" applyFill="1" applyBorder="1" applyAlignment="1" applyProtection="1">
      <alignment horizontal="center" vertical="center" wrapText="1"/>
      <protection hidden="1"/>
    </xf>
    <xf numFmtId="170" fontId="60" fillId="4" borderId="1" xfId="26" applyNumberFormat="1" applyFont="1" applyFill="1" applyBorder="1" applyAlignment="1" applyProtection="1">
      <alignment vertical="center" wrapText="1"/>
      <protection hidden="1"/>
    </xf>
    <xf numFmtId="168" fontId="54" fillId="0" borderId="77" xfId="26" applyNumberFormat="1" applyFont="1" applyFill="1" applyBorder="1" applyAlignment="1" applyProtection="1">
      <alignment vertical="center"/>
      <protection hidden="1"/>
    </xf>
    <xf numFmtId="168" fontId="53" fillId="11" borderId="34" xfId="26" applyNumberFormat="1" applyFont="1" applyFill="1" applyBorder="1" applyAlignment="1" applyProtection="1">
      <alignment horizontal="right" vertical="center"/>
      <protection hidden="1"/>
    </xf>
    <xf numFmtId="44" fontId="53" fillId="11" borderId="33" xfId="27" applyFont="1" applyFill="1" applyBorder="1" applyAlignment="1" applyProtection="1">
      <alignment horizontal="center" vertical="center"/>
      <protection hidden="1"/>
    </xf>
    <xf numFmtId="168" fontId="53" fillId="11" borderId="33" xfId="26" applyNumberFormat="1" applyFont="1" applyFill="1" applyBorder="1" applyAlignment="1" applyProtection="1">
      <alignment horizontal="right" vertical="center"/>
      <protection hidden="1"/>
    </xf>
    <xf numFmtId="172" fontId="53" fillId="11" borderId="5" xfId="24" applyNumberFormat="1" applyFont="1" applyFill="1" applyBorder="1" applyAlignment="1" applyProtection="1">
      <alignment horizontal="center" vertical="center"/>
      <protection hidden="1"/>
    </xf>
    <xf numFmtId="0" fontId="14" fillId="7" borderId="55" xfId="24" applyFont="1" applyFill="1" applyBorder="1" applyAlignment="1" applyProtection="1">
      <alignment horizontal="center" vertical="center" wrapText="1"/>
      <protection hidden="1"/>
    </xf>
    <xf numFmtId="0" fontId="14" fillId="7" borderId="3" xfId="24" applyFont="1" applyFill="1" applyBorder="1" applyAlignment="1" applyProtection="1">
      <alignment horizontal="center" vertical="center" wrapText="1"/>
      <protection hidden="1"/>
    </xf>
    <xf numFmtId="170" fontId="54" fillId="0" borderId="1" xfId="26" applyNumberFormat="1" applyFont="1" applyFill="1" applyBorder="1" applyAlignment="1" applyProtection="1">
      <alignment horizontal="center" vertical="center" wrapText="1"/>
      <protection hidden="1"/>
    </xf>
    <xf numFmtId="3" fontId="54" fillId="0" borderId="27" xfId="2" applyNumberFormat="1" applyFont="1" applyBorder="1" applyAlignment="1" applyProtection="1">
      <alignment vertical="center"/>
      <protection hidden="1"/>
    </xf>
    <xf numFmtId="182" fontId="54" fillId="0" borderId="27" xfId="2" applyNumberFormat="1" applyFont="1" applyBorder="1" applyAlignment="1" applyProtection="1">
      <alignment vertical="center"/>
      <protection hidden="1"/>
    </xf>
    <xf numFmtId="3" fontId="53" fillId="11" borderId="6" xfId="24" applyNumberFormat="1" applyFont="1" applyFill="1" applyBorder="1" applyAlignment="1" applyProtection="1">
      <alignment horizontal="right" vertical="center"/>
      <protection hidden="1"/>
    </xf>
    <xf numFmtId="182" fontId="53" fillId="11" borderId="6" xfId="24" applyNumberFormat="1" applyFont="1" applyFill="1" applyBorder="1" applyAlignment="1" applyProtection="1">
      <alignment horizontal="right" vertical="center"/>
      <protection hidden="1"/>
    </xf>
    <xf numFmtId="183" fontId="53" fillId="11" borderId="34" xfId="24" applyNumberFormat="1" applyFont="1" applyFill="1" applyBorder="1" applyAlignment="1" applyProtection="1">
      <alignment horizontal="right" vertical="center"/>
      <protection hidden="1"/>
    </xf>
    <xf numFmtId="183" fontId="53" fillId="11" borderId="73" xfId="24" applyNumberFormat="1" applyFont="1" applyFill="1" applyBorder="1" applyAlignment="1" applyProtection="1">
      <alignment horizontal="right" vertical="center"/>
      <protection hidden="1"/>
    </xf>
    <xf numFmtId="168" fontId="53" fillId="0" borderId="0" xfId="24" applyNumberFormat="1" applyFont="1" applyAlignment="1" applyProtection="1">
      <alignment horizontal="left" vertical="top" wrapText="1"/>
      <protection hidden="1"/>
    </xf>
    <xf numFmtId="0" fontId="11" fillId="25" borderId="19" xfId="24" applyFont="1" applyFill="1" applyBorder="1" applyAlignment="1" applyProtection="1">
      <alignment horizontal="center" vertical="center" wrapText="1"/>
      <protection hidden="1"/>
    </xf>
    <xf numFmtId="0" fontId="11" fillId="10" borderId="1" xfId="24" applyFont="1" applyFill="1" applyBorder="1" applyAlignment="1" applyProtection="1">
      <alignment horizontal="center" vertical="center" wrapText="1"/>
      <protection hidden="1"/>
    </xf>
    <xf numFmtId="0" fontId="11" fillId="35" borderId="1" xfId="24" applyFont="1" applyFill="1" applyBorder="1" applyAlignment="1" applyProtection="1">
      <alignment horizontal="center" vertical="center" wrapText="1"/>
      <protection hidden="1"/>
    </xf>
    <xf numFmtId="0" fontId="11" fillId="22" borderId="1" xfId="24" applyFont="1" applyFill="1" applyBorder="1" applyAlignment="1" applyProtection="1">
      <alignment horizontal="center" vertical="center" wrapText="1"/>
      <protection hidden="1"/>
    </xf>
    <xf numFmtId="0" fontId="11" fillId="11" borderId="1" xfId="24" applyFont="1" applyFill="1" applyBorder="1" applyAlignment="1" applyProtection="1">
      <alignment horizontal="center" vertical="center" wrapText="1"/>
      <protection hidden="1"/>
    </xf>
    <xf numFmtId="0" fontId="11" fillId="27" borderId="1" xfId="24" applyFont="1" applyFill="1" applyBorder="1" applyAlignment="1" applyProtection="1">
      <alignment horizontal="center" vertical="center" wrapText="1"/>
      <protection hidden="1"/>
    </xf>
    <xf numFmtId="0" fontId="14" fillId="7" borderId="18" xfId="24" applyFont="1" applyFill="1" applyBorder="1" applyAlignment="1" applyProtection="1">
      <alignment horizontal="center" vertical="center" wrapText="1"/>
      <protection hidden="1"/>
    </xf>
    <xf numFmtId="0" fontId="29" fillId="7" borderId="19" xfId="24" applyFont="1" applyFill="1" applyBorder="1" applyAlignment="1" applyProtection="1">
      <alignment horizontal="center" vertical="center" wrapText="1"/>
      <protection hidden="1"/>
    </xf>
    <xf numFmtId="0" fontId="29" fillId="7" borderId="1" xfId="24" applyFont="1" applyFill="1" applyBorder="1" applyAlignment="1" applyProtection="1">
      <alignment horizontal="center" vertical="center" wrapText="1"/>
      <protection hidden="1"/>
    </xf>
    <xf numFmtId="0" fontId="29" fillId="7" borderId="18" xfId="24" applyFont="1" applyFill="1" applyBorder="1" applyAlignment="1" applyProtection="1">
      <alignment horizontal="center" vertical="center" wrapText="1"/>
      <protection hidden="1"/>
    </xf>
    <xf numFmtId="0" fontId="11" fillId="27" borderId="18" xfId="24" applyFont="1" applyFill="1" applyBorder="1" applyAlignment="1" applyProtection="1">
      <alignment horizontal="center" vertical="center" wrapText="1"/>
      <protection hidden="1"/>
    </xf>
    <xf numFmtId="0" fontId="14" fillId="7" borderId="61" xfId="24" applyFont="1" applyFill="1" applyBorder="1" applyAlignment="1" applyProtection="1">
      <alignment horizontal="center" vertical="center" wrapText="1"/>
      <protection hidden="1"/>
    </xf>
    <xf numFmtId="0" fontId="11" fillId="25" borderId="28" xfId="24" applyFont="1" applyFill="1" applyBorder="1" applyAlignment="1" applyProtection="1">
      <alignment horizontal="center" vertical="center" wrapText="1"/>
      <protection hidden="1"/>
    </xf>
    <xf numFmtId="0" fontId="11" fillId="10" borderId="27" xfId="24" applyFont="1" applyFill="1" applyBorder="1" applyAlignment="1" applyProtection="1">
      <alignment horizontal="center" vertical="center" wrapText="1"/>
      <protection hidden="1"/>
    </xf>
    <xf numFmtId="0" fontId="11" fillId="35" borderId="27" xfId="24" applyFont="1" applyFill="1" applyBorder="1" applyAlignment="1" applyProtection="1">
      <alignment horizontal="center" vertical="center" wrapText="1"/>
      <protection hidden="1"/>
    </xf>
    <xf numFmtId="0" fontId="11" fillId="22" borderId="27" xfId="24" applyFont="1" applyFill="1" applyBorder="1" applyAlignment="1" applyProtection="1">
      <alignment horizontal="center" vertical="center" wrapText="1"/>
      <protection hidden="1"/>
    </xf>
    <xf numFmtId="0" fontId="11" fillId="11" borderId="27" xfId="24" applyFont="1" applyFill="1" applyBorder="1" applyAlignment="1" applyProtection="1">
      <alignment horizontal="center" vertical="center" wrapText="1"/>
      <protection hidden="1"/>
    </xf>
    <xf numFmtId="0" fontId="11" fillId="27" borderId="27" xfId="24" applyFont="1" applyFill="1" applyBorder="1" applyAlignment="1" applyProtection="1">
      <alignment horizontal="center" vertical="center" wrapText="1"/>
      <protection hidden="1"/>
    </xf>
    <xf numFmtId="0" fontId="14" fillId="7" borderId="26" xfId="24" applyFont="1" applyFill="1" applyBorder="1" applyAlignment="1" applyProtection="1">
      <alignment horizontal="center" vertical="center" wrapText="1"/>
      <protection hidden="1"/>
    </xf>
    <xf numFmtId="0" fontId="11" fillId="27" borderId="26" xfId="24" applyFont="1" applyFill="1" applyBorder="1" applyAlignment="1" applyProtection="1">
      <alignment horizontal="center" vertical="center" wrapText="1"/>
      <protection hidden="1"/>
    </xf>
    <xf numFmtId="0" fontId="14" fillId="7" borderId="60" xfId="24" applyFont="1" applyFill="1" applyBorder="1" applyAlignment="1" applyProtection="1">
      <alignment horizontal="center" vertical="center" wrapText="1"/>
      <protection hidden="1"/>
    </xf>
    <xf numFmtId="0" fontId="11" fillId="24" borderId="19" xfId="24" applyFont="1" applyFill="1" applyBorder="1" applyAlignment="1" applyProtection="1">
      <alignment horizontal="center" vertical="center"/>
      <protection hidden="1"/>
    </xf>
    <xf numFmtId="0" fontId="11" fillId="24" borderId="53" xfId="24" applyFont="1" applyFill="1" applyBorder="1" applyAlignment="1" applyProtection="1">
      <alignment horizontal="center" vertical="center" wrapText="1"/>
      <protection hidden="1"/>
    </xf>
    <xf numFmtId="168" fontId="61" fillId="4" borderId="19" xfId="26" applyNumberFormat="1" applyFont="1" applyFill="1" applyBorder="1" applyAlignment="1" applyProtection="1">
      <alignment vertical="center"/>
      <protection hidden="1"/>
    </xf>
    <xf numFmtId="168" fontId="61" fillId="4" borderId="1" xfId="26" applyNumberFormat="1" applyFont="1" applyFill="1" applyBorder="1" applyAlignment="1" applyProtection="1">
      <alignment vertical="center"/>
      <protection hidden="1"/>
    </xf>
    <xf numFmtId="168" fontId="61" fillId="4" borderId="77" xfId="26" applyNumberFormat="1" applyFont="1" applyFill="1" applyBorder="1" applyAlignment="1" applyProtection="1">
      <alignment vertical="center"/>
      <protection hidden="1"/>
    </xf>
    <xf numFmtId="168" fontId="16" fillId="0" borderId="20" xfId="26" applyNumberFormat="1" applyFont="1" applyFill="1" applyBorder="1" applyAlignment="1" applyProtection="1">
      <alignment vertical="center"/>
      <protection hidden="1"/>
    </xf>
    <xf numFmtId="185" fontId="61" fillId="4" borderId="19" xfId="24" applyNumberFormat="1" applyFont="1" applyFill="1" applyBorder="1" applyAlignment="1" applyProtection="1">
      <alignment horizontal="center" vertical="center"/>
      <protection hidden="1"/>
    </xf>
    <xf numFmtId="185" fontId="61" fillId="4" borderId="1" xfId="24" applyNumberFormat="1" applyFont="1" applyFill="1" applyBorder="1" applyAlignment="1" applyProtection="1">
      <alignment horizontal="center" vertical="center"/>
      <protection hidden="1"/>
    </xf>
    <xf numFmtId="185" fontId="59" fillId="24" borderId="18" xfId="24" applyNumberFormat="1" applyFont="1" applyFill="1" applyBorder="1" applyAlignment="1" applyProtection="1">
      <alignment horizontal="center" vertical="center"/>
      <protection hidden="1"/>
    </xf>
    <xf numFmtId="175" fontId="59" fillId="0" borderId="77" xfId="26" applyNumberFormat="1" applyFont="1" applyFill="1" applyBorder="1" applyAlignment="1" applyProtection="1">
      <alignment vertical="center"/>
      <protection hidden="1"/>
    </xf>
    <xf numFmtId="175" fontId="59" fillId="0" borderId="20" xfId="26" applyNumberFormat="1" applyFont="1" applyFill="1" applyBorder="1" applyAlignment="1" applyProtection="1">
      <alignment vertical="center"/>
      <protection hidden="1"/>
    </xf>
    <xf numFmtId="175" fontId="16" fillId="24" borderId="20" xfId="26" applyNumberFormat="1" applyFont="1" applyFill="1" applyBorder="1" applyAlignment="1" applyProtection="1">
      <alignment vertical="center"/>
      <protection hidden="1"/>
    </xf>
    <xf numFmtId="172" fontId="16" fillId="24" borderId="60" xfId="26" applyNumberFormat="1" applyFont="1" applyFill="1" applyBorder="1" applyAlignment="1" applyProtection="1">
      <alignment vertical="center"/>
      <protection hidden="1"/>
    </xf>
    <xf numFmtId="185" fontId="61" fillId="7" borderId="19" xfId="24" applyNumberFormat="1" applyFont="1" applyFill="1" applyBorder="1" applyAlignment="1" applyProtection="1">
      <alignment horizontal="center" vertical="center"/>
      <protection hidden="1"/>
    </xf>
    <xf numFmtId="0" fontId="11" fillId="24" borderId="62" xfId="24" applyFont="1" applyFill="1" applyBorder="1" applyAlignment="1" applyProtection="1">
      <alignment horizontal="center" vertical="center" wrapText="1"/>
      <protection hidden="1"/>
    </xf>
    <xf numFmtId="168" fontId="61" fillId="4" borderId="57" xfId="26" applyNumberFormat="1" applyFont="1" applyFill="1" applyBorder="1" applyAlignment="1" applyProtection="1">
      <alignment vertical="center"/>
      <protection hidden="1"/>
    </xf>
    <xf numFmtId="168" fontId="61" fillId="4" borderId="35" xfId="26" applyNumberFormat="1" applyFont="1" applyFill="1" applyBorder="1" applyAlignment="1" applyProtection="1">
      <alignment vertical="center"/>
      <protection hidden="1"/>
    </xf>
    <xf numFmtId="168" fontId="61" fillId="4" borderId="66" xfId="26" applyNumberFormat="1" applyFont="1" applyFill="1" applyBorder="1" applyAlignment="1" applyProtection="1">
      <alignment vertical="center"/>
      <protection hidden="1"/>
    </xf>
    <xf numFmtId="185" fontId="61" fillId="4" borderId="43" xfId="24" applyNumberFormat="1" applyFont="1" applyFill="1" applyBorder="1" applyAlignment="1" applyProtection="1">
      <alignment horizontal="center" vertical="center"/>
      <protection hidden="1"/>
    </xf>
    <xf numFmtId="185" fontId="61" fillId="4" borderId="44" xfId="24" applyNumberFormat="1" applyFont="1" applyFill="1" applyBorder="1" applyAlignment="1" applyProtection="1">
      <alignment horizontal="center" vertical="center"/>
      <protection hidden="1"/>
    </xf>
    <xf numFmtId="185" fontId="59" fillId="24" borderId="2" xfId="24" applyNumberFormat="1" applyFont="1" applyFill="1" applyBorder="1" applyAlignment="1" applyProtection="1">
      <alignment horizontal="center" vertical="center"/>
      <protection hidden="1"/>
    </xf>
    <xf numFmtId="175" fontId="59" fillId="0" borderId="66" xfId="26" applyNumberFormat="1" applyFont="1" applyFill="1" applyBorder="1" applyAlignment="1" applyProtection="1">
      <alignment vertical="center"/>
      <protection hidden="1"/>
    </xf>
    <xf numFmtId="175" fontId="59" fillId="0" borderId="52" xfId="26" applyNumberFormat="1" applyFont="1" applyFill="1" applyBorder="1" applyAlignment="1" applyProtection="1">
      <alignment vertical="center"/>
      <protection hidden="1"/>
    </xf>
    <xf numFmtId="172" fontId="16" fillId="24" borderId="80" xfId="26" applyNumberFormat="1" applyFont="1" applyFill="1" applyBorder="1" applyAlignment="1" applyProtection="1">
      <alignment vertical="center"/>
      <protection hidden="1"/>
    </xf>
    <xf numFmtId="0" fontId="19" fillId="11" borderId="62" xfId="24" applyFont="1" applyFill="1" applyBorder="1" applyAlignment="1" applyProtection="1">
      <alignment vertical="center"/>
      <protection hidden="1"/>
    </xf>
    <xf numFmtId="0" fontId="11" fillId="24" borderId="78" xfId="24" applyFont="1" applyFill="1" applyBorder="1" applyAlignment="1" applyProtection="1">
      <alignment horizontal="center" vertical="center" wrapText="1"/>
      <protection hidden="1"/>
    </xf>
    <xf numFmtId="168" fontId="60" fillId="4" borderId="36" xfId="26" applyNumberFormat="1" applyFont="1" applyFill="1" applyBorder="1" applyAlignment="1" applyProtection="1">
      <alignment horizontal="right" vertical="center"/>
      <protection hidden="1"/>
    </xf>
    <xf numFmtId="168" fontId="60" fillId="4" borderId="37" xfId="26" applyNumberFormat="1" applyFont="1" applyFill="1" applyBorder="1" applyAlignment="1" applyProtection="1">
      <alignment horizontal="right" vertical="center"/>
      <protection hidden="1"/>
    </xf>
    <xf numFmtId="168" fontId="60" fillId="4" borderId="81" xfId="26" applyNumberFormat="1" applyFont="1" applyFill="1" applyBorder="1" applyAlignment="1" applyProtection="1">
      <alignment horizontal="right" vertical="center"/>
      <protection hidden="1"/>
    </xf>
    <xf numFmtId="168" fontId="53" fillId="11" borderId="72" xfId="26" applyNumberFormat="1" applyFont="1" applyFill="1" applyBorder="1" applyAlignment="1" applyProtection="1">
      <alignment horizontal="right" vertical="center"/>
      <protection hidden="1"/>
    </xf>
    <xf numFmtId="185" fontId="61" fillId="4" borderId="57" xfId="24" applyNumberFormat="1" applyFont="1" applyFill="1" applyBorder="1" applyAlignment="1" applyProtection="1">
      <alignment horizontal="center" vertical="center"/>
      <protection hidden="1"/>
    </xf>
    <xf numFmtId="185" fontId="61" fillId="4" borderId="35" xfId="24" applyNumberFormat="1" applyFont="1" applyFill="1" applyBorder="1" applyAlignment="1" applyProtection="1">
      <alignment horizontal="center" vertical="center"/>
      <protection hidden="1"/>
    </xf>
    <xf numFmtId="185" fontId="59" fillId="24" borderId="58" xfId="24" applyNumberFormat="1" applyFont="1" applyFill="1" applyBorder="1" applyAlignment="1" applyProtection="1">
      <alignment horizontal="center" vertical="center"/>
      <protection hidden="1"/>
    </xf>
    <xf numFmtId="175" fontId="59" fillId="0" borderId="36" xfId="26" applyNumberFormat="1" applyFont="1" applyFill="1" applyBorder="1" applyAlignment="1" applyProtection="1">
      <alignment vertical="center"/>
      <protection hidden="1"/>
    </xf>
    <xf numFmtId="175" fontId="59" fillId="0" borderId="75" xfId="26" applyNumberFormat="1" applyFont="1" applyFill="1" applyBorder="1" applyAlignment="1" applyProtection="1">
      <alignment vertical="center"/>
      <protection hidden="1"/>
    </xf>
    <xf numFmtId="175" fontId="59" fillId="0" borderId="72" xfId="26" applyNumberFormat="1" applyFont="1" applyFill="1" applyBorder="1" applyAlignment="1" applyProtection="1">
      <alignment vertical="center"/>
      <protection hidden="1"/>
    </xf>
    <xf numFmtId="175" fontId="53" fillId="24" borderId="72" xfId="26" applyNumberFormat="1" applyFont="1" applyFill="1" applyBorder="1" applyAlignment="1" applyProtection="1">
      <alignment horizontal="right" vertical="center"/>
      <protection hidden="1"/>
    </xf>
    <xf numFmtId="172" fontId="16" fillId="24" borderId="16" xfId="26" applyNumberFormat="1" applyFont="1" applyFill="1" applyBorder="1" applyAlignment="1" applyProtection="1">
      <alignment vertical="center"/>
      <protection hidden="1"/>
    </xf>
    <xf numFmtId="0" fontId="19" fillId="11" borderId="4" xfId="24" applyFont="1" applyFill="1" applyBorder="1" applyAlignment="1" applyProtection="1">
      <alignment vertical="center"/>
      <protection hidden="1"/>
    </xf>
    <xf numFmtId="0" fontId="11" fillId="24" borderId="34" xfId="24" applyFont="1" applyFill="1" applyBorder="1" applyAlignment="1" applyProtection="1">
      <alignment horizontal="center" vertical="center" wrapText="1"/>
      <protection hidden="1"/>
    </xf>
    <xf numFmtId="168" fontId="54" fillId="7" borderId="33" xfId="26" applyNumberFormat="1" applyFont="1" applyFill="1" applyBorder="1" applyAlignment="1" applyProtection="1">
      <alignment horizontal="right" vertical="center"/>
      <protection hidden="1"/>
    </xf>
    <xf numFmtId="168" fontId="53" fillId="7" borderId="33" xfId="26" applyNumberFormat="1" applyFont="1" applyFill="1" applyBorder="1" applyAlignment="1" applyProtection="1">
      <alignment horizontal="right" vertical="center"/>
      <protection hidden="1"/>
    </xf>
    <xf numFmtId="185" fontId="61" fillId="7" borderId="33" xfId="24" applyNumberFormat="1" applyFont="1" applyFill="1" applyBorder="1" applyAlignment="1" applyProtection="1">
      <alignment horizontal="center" vertical="center"/>
      <protection hidden="1"/>
    </xf>
    <xf numFmtId="185" fontId="59" fillId="7" borderId="33" xfId="24" applyNumberFormat="1" applyFont="1" applyFill="1" applyBorder="1" applyAlignment="1" applyProtection="1">
      <alignment horizontal="center" vertical="center"/>
      <protection hidden="1"/>
    </xf>
    <xf numFmtId="175" fontId="59" fillId="0" borderId="33" xfId="26" applyNumberFormat="1" applyFont="1" applyFill="1" applyBorder="1" applyAlignment="1" applyProtection="1">
      <alignment vertical="center"/>
      <protection hidden="1"/>
    </xf>
    <xf numFmtId="175" fontId="53" fillId="7" borderId="5" xfId="26" applyNumberFormat="1" applyFont="1" applyFill="1" applyBorder="1" applyAlignment="1" applyProtection="1">
      <alignment vertical="center"/>
      <protection hidden="1"/>
    </xf>
    <xf numFmtId="172" fontId="16" fillId="7" borderId="64" xfId="26" applyNumberFormat="1" applyFont="1" applyFill="1" applyBorder="1" applyAlignment="1" applyProtection="1">
      <alignment vertical="center"/>
      <protection hidden="1"/>
    </xf>
    <xf numFmtId="168" fontId="11" fillId="0" borderId="0" xfId="24" applyNumberFormat="1" applyFont="1" applyAlignment="1" applyProtection="1">
      <alignment vertical="center"/>
      <protection hidden="1"/>
    </xf>
    <xf numFmtId="44" fontId="53" fillId="0" borderId="0" xfId="29" applyFont="1" applyFill="1" applyBorder="1" applyAlignment="1" applyProtection="1">
      <alignment horizontal="left" vertical="top" wrapText="1"/>
      <protection hidden="1"/>
    </xf>
    <xf numFmtId="186" fontId="53" fillId="0" borderId="0" xfId="24" applyNumberFormat="1" applyFont="1" applyAlignment="1" applyProtection="1">
      <alignment horizontal="left" vertical="top" wrapText="1"/>
      <protection hidden="1"/>
    </xf>
    <xf numFmtId="184" fontId="24" fillId="0" borderId="0" xfId="24" applyNumberFormat="1" applyFont="1" applyAlignment="1" applyProtection="1">
      <alignment vertical="center"/>
      <protection hidden="1"/>
    </xf>
    <xf numFmtId="0" fontId="29" fillId="7" borderId="28" xfId="24" applyFont="1" applyFill="1" applyBorder="1" applyAlignment="1" applyProtection="1">
      <alignment horizontal="center" vertical="center" wrapText="1"/>
      <protection hidden="1"/>
    </xf>
    <xf numFmtId="0" fontId="29" fillId="7" borderId="10" xfId="24" applyFont="1" applyFill="1" applyBorder="1" applyAlignment="1" applyProtection="1">
      <alignment horizontal="center" vertical="center" wrapText="1"/>
      <protection hidden="1"/>
    </xf>
    <xf numFmtId="0" fontId="14" fillId="7" borderId="59" xfId="24" applyFont="1" applyFill="1" applyBorder="1" applyAlignment="1" applyProtection="1">
      <alignment horizontal="center" vertical="center" wrapText="1"/>
      <protection hidden="1"/>
    </xf>
    <xf numFmtId="0" fontId="14" fillId="7" borderId="21" xfId="24" applyFont="1" applyFill="1" applyBorder="1" applyAlignment="1" applyProtection="1">
      <alignment horizontal="center" vertical="center" wrapText="1"/>
      <protection hidden="1"/>
    </xf>
    <xf numFmtId="0" fontId="14" fillId="7" borderId="10" xfId="24"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wrapText="1"/>
      <protection hidden="1"/>
    </xf>
    <xf numFmtId="0" fontId="14" fillId="7" borderId="11" xfId="24" applyFont="1" applyFill="1" applyBorder="1" applyAlignment="1" applyProtection="1">
      <alignment horizontal="center" vertical="center" wrapText="1"/>
      <protection hidden="1"/>
    </xf>
    <xf numFmtId="175" fontId="16" fillId="24" borderId="19" xfId="24" applyNumberFormat="1" applyFont="1" applyFill="1" applyBorder="1" applyAlignment="1" applyProtection="1">
      <alignment horizontal="center" vertical="center"/>
      <protection hidden="1"/>
    </xf>
    <xf numFmtId="44" fontId="54" fillId="24" borderId="10" xfId="27" applyFont="1" applyFill="1" applyBorder="1" applyAlignment="1" applyProtection="1">
      <alignment horizontal="center" vertical="center"/>
      <protection hidden="1"/>
    </xf>
    <xf numFmtId="169" fontId="54" fillId="24" borderId="61" xfId="26" applyNumberFormat="1" applyFont="1" applyFill="1" applyBorder="1" applyAlignment="1" applyProtection="1">
      <alignment horizontal="center" vertical="center"/>
      <protection hidden="1"/>
    </xf>
    <xf numFmtId="183" fontId="54" fillId="7" borderId="31" xfId="2" applyNumberFormat="1" applyFont="1" applyFill="1" applyBorder="1" applyAlignment="1" applyProtection="1">
      <alignment vertical="center"/>
      <protection hidden="1"/>
    </xf>
    <xf numFmtId="172" fontId="54" fillId="0" borderId="55" xfId="2" applyNumberFormat="1" applyFont="1" applyBorder="1" applyAlignment="1" applyProtection="1">
      <alignment vertical="center"/>
      <protection hidden="1"/>
    </xf>
    <xf numFmtId="172" fontId="54" fillId="24" borderId="53" xfId="24" applyNumberFormat="1" applyFont="1" applyFill="1" applyBorder="1" applyAlignment="1" applyProtection="1">
      <alignment horizontal="center" vertical="center"/>
      <protection hidden="1"/>
    </xf>
    <xf numFmtId="183" fontId="54" fillId="0" borderId="19" xfId="2" applyNumberFormat="1" applyFont="1" applyBorder="1" applyAlignment="1" applyProtection="1">
      <alignment vertical="center"/>
      <protection hidden="1"/>
    </xf>
    <xf numFmtId="183" fontId="54" fillId="7" borderId="1" xfId="2" applyNumberFormat="1" applyFont="1" applyFill="1" applyBorder="1" applyAlignment="1" applyProtection="1">
      <alignment vertical="center"/>
      <protection hidden="1"/>
    </xf>
    <xf numFmtId="175" fontId="16" fillId="24" borderId="43" xfId="24" applyNumberFormat="1" applyFont="1" applyFill="1" applyBorder="1" applyAlignment="1" applyProtection="1">
      <alignment horizontal="center" vertical="center"/>
      <protection hidden="1"/>
    </xf>
    <xf numFmtId="44" fontId="54" fillId="24" borderId="82" xfId="27" applyFont="1" applyFill="1" applyBorder="1" applyAlignment="1" applyProtection="1">
      <alignment horizontal="center" vertical="center"/>
      <protection hidden="1"/>
    </xf>
    <xf numFmtId="169" fontId="54" fillId="24" borderId="63" xfId="26" applyNumberFormat="1" applyFont="1" applyFill="1" applyBorder="1" applyAlignment="1" applyProtection="1">
      <alignment horizontal="center" vertical="center"/>
      <protection hidden="1"/>
    </xf>
    <xf numFmtId="183" fontId="54" fillId="7" borderId="43" xfId="2" applyNumberFormat="1" applyFont="1" applyFill="1" applyBorder="1" applyAlignment="1" applyProtection="1">
      <alignment vertical="center"/>
      <protection hidden="1"/>
    </xf>
    <xf numFmtId="0" fontId="19" fillId="11" borderId="83" xfId="24" applyFont="1" applyFill="1" applyBorder="1" applyAlignment="1" applyProtection="1">
      <alignment horizontal="center" vertical="center"/>
      <protection hidden="1"/>
    </xf>
    <xf numFmtId="175" fontId="16" fillId="24" borderId="4" xfId="24" applyNumberFormat="1" applyFont="1" applyFill="1" applyBorder="1" applyAlignment="1" applyProtection="1">
      <alignment horizontal="center" vertical="center"/>
      <protection hidden="1"/>
    </xf>
    <xf numFmtId="44" fontId="54" fillId="24" borderId="16" xfId="27" applyFont="1" applyFill="1" applyBorder="1" applyAlignment="1" applyProtection="1">
      <alignment horizontal="center" vertical="center"/>
      <protection hidden="1"/>
    </xf>
    <xf numFmtId="187" fontId="53" fillId="11" borderId="42" xfId="26" applyNumberFormat="1" applyFont="1" applyFill="1" applyBorder="1" applyAlignment="1" applyProtection="1">
      <alignment horizontal="center" vertical="center"/>
      <protection hidden="1"/>
    </xf>
    <xf numFmtId="183" fontId="53" fillId="11" borderId="38" xfId="24" applyNumberFormat="1" applyFont="1" applyFill="1" applyBorder="1" applyAlignment="1" applyProtection="1">
      <alignment horizontal="right" vertical="center"/>
      <protection hidden="1"/>
    </xf>
    <xf numFmtId="183" fontId="53" fillId="11" borderId="85" xfId="24" applyNumberFormat="1" applyFont="1" applyFill="1" applyBorder="1" applyAlignment="1" applyProtection="1">
      <alignment horizontal="right" vertical="center"/>
      <protection hidden="1"/>
    </xf>
    <xf numFmtId="44" fontId="53" fillId="11" borderId="7" xfId="27" applyFont="1" applyFill="1" applyBorder="1" applyAlignment="1" applyProtection="1">
      <alignment horizontal="center" vertical="center"/>
      <protection hidden="1"/>
    </xf>
    <xf numFmtId="0" fontId="14" fillId="7" borderId="52" xfId="24" applyFont="1" applyFill="1" applyBorder="1" applyAlignment="1" applyProtection="1">
      <alignment vertical="center" wrapText="1"/>
      <protection hidden="1"/>
    </xf>
    <xf numFmtId="0" fontId="14" fillId="7" borderId="79" xfId="24" applyFont="1" applyFill="1" applyBorder="1" applyAlignment="1" applyProtection="1">
      <alignment horizontal="center" vertical="center" wrapText="1"/>
      <protection hidden="1"/>
    </xf>
    <xf numFmtId="0" fontId="11" fillId="0" borderId="0" xfId="24" applyFont="1" applyAlignment="1" applyProtection="1">
      <alignment vertical="center" wrapText="1"/>
      <protection hidden="1"/>
    </xf>
    <xf numFmtId="0" fontId="14" fillId="7" borderId="69" xfId="24" applyFont="1" applyFill="1" applyBorder="1" applyAlignment="1" applyProtection="1">
      <alignment vertical="center" wrapText="1"/>
      <protection hidden="1"/>
    </xf>
    <xf numFmtId="0" fontId="14" fillId="7" borderId="2" xfId="24" applyFont="1" applyFill="1" applyBorder="1" applyAlignment="1" applyProtection="1">
      <alignment vertical="center" wrapText="1"/>
      <protection hidden="1"/>
    </xf>
    <xf numFmtId="0" fontId="14" fillId="7" borderId="57" xfId="24" applyFont="1" applyFill="1" applyBorder="1" applyAlignment="1" applyProtection="1">
      <alignment horizontal="center" vertical="center" wrapText="1"/>
      <protection hidden="1"/>
    </xf>
    <xf numFmtId="0" fontId="14" fillId="7" borderId="35" xfId="24" applyFont="1" applyFill="1" applyBorder="1" applyAlignment="1" applyProtection="1">
      <alignment horizontal="center" vertical="center" wrapText="1"/>
      <protection hidden="1"/>
    </xf>
    <xf numFmtId="172" fontId="14" fillId="7" borderId="58" xfId="24" applyNumberFormat="1" applyFont="1" applyFill="1" applyBorder="1" applyAlignment="1" applyProtection="1">
      <alignment horizontal="center" vertical="center" wrapText="1"/>
      <protection hidden="1"/>
    </xf>
    <xf numFmtId="0" fontId="14" fillId="7" borderId="86" xfId="24" applyFont="1" applyFill="1" applyBorder="1" applyAlignment="1" applyProtection="1">
      <alignment horizontal="center" vertical="center" wrapText="1"/>
      <protection hidden="1"/>
    </xf>
    <xf numFmtId="0" fontId="53" fillId="24" borderId="32" xfId="24" applyFont="1" applyFill="1" applyBorder="1" applyAlignment="1" applyProtection="1">
      <alignment horizontal="center" vertical="center" wrapText="1"/>
      <protection hidden="1"/>
    </xf>
    <xf numFmtId="0" fontId="53" fillId="24" borderId="30" xfId="24" applyFont="1" applyFill="1" applyBorder="1" applyAlignment="1" applyProtection="1">
      <alignment vertical="center" wrapText="1"/>
      <protection hidden="1"/>
    </xf>
    <xf numFmtId="0" fontId="53" fillId="4" borderId="29" xfId="24" applyFont="1" applyFill="1" applyBorder="1" applyAlignment="1" applyProtection="1">
      <alignment horizontal="center" vertical="center" wrapText="1"/>
      <protection hidden="1"/>
    </xf>
    <xf numFmtId="168" fontId="54" fillId="4" borderId="32" xfId="26" applyNumberFormat="1" applyFont="1" applyFill="1" applyBorder="1" applyAlignment="1" applyProtection="1">
      <alignment vertical="center"/>
      <protection hidden="1"/>
    </xf>
    <xf numFmtId="44" fontId="54" fillId="5" borderId="29" xfId="27" applyFont="1" applyFill="1" applyBorder="1" applyAlignment="1" applyProtection="1">
      <alignment horizontal="center" vertical="center"/>
      <protection hidden="1"/>
    </xf>
    <xf numFmtId="3" fontId="54" fillId="0" borderId="28" xfId="2" applyNumberFormat="1" applyFont="1" applyBorder="1" applyAlignment="1" applyProtection="1">
      <alignment vertical="center"/>
      <protection hidden="1"/>
    </xf>
    <xf numFmtId="183" fontId="54" fillId="0" borderId="55" xfId="2" applyNumberFormat="1" applyFont="1" applyBorder="1" applyAlignment="1" applyProtection="1">
      <alignment vertical="center"/>
      <protection hidden="1"/>
    </xf>
    <xf numFmtId="183" fontId="54" fillId="4" borderId="29" xfId="2" applyNumberFormat="1" applyFont="1" applyFill="1" applyBorder="1" applyAlignment="1" applyProtection="1">
      <alignment vertical="center"/>
      <protection hidden="1"/>
    </xf>
    <xf numFmtId="44" fontId="54" fillId="0" borderId="54" xfId="29" applyFont="1" applyFill="1" applyBorder="1" applyAlignment="1" applyProtection="1">
      <alignment vertical="center"/>
      <protection hidden="1"/>
    </xf>
    <xf numFmtId="44" fontId="54" fillId="0" borderId="31" xfId="29" applyFont="1" applyFill="1" applyBorder="1" applyAlignment="1" applyProtection="1">
      <alignment vertical="center"/>
      <protection hidden="1"/>
    </xf>
    <xf numFmtId="44" fontId="54" fillId="0" borderId="29" xfId="29" applyFont="1" applyFill="1" applyBorder="1" applyAlignment="1" applyProtection="1">
      <alignment vertical="center"/>
      <protection hidden="1"/>
    </xf>
    <xf numFmtId="0" fontId="53" fillId="24" borderId="43" xfId="24" applyFont="1" applyFill="1" applyBorder="1" applyAlignment="1" applyProtection="1">
      <alignment horizontal="center" vertical="center" wrapText="1"/>
      <protection hidden="1"/>
    </xf>
    <xf numFmtId="0" fontId="53" fillId="24" borderId="69" xfId="24" applyFont="1" applyFill="1" applyBorder="1" applyAlignment="1" applyProtection="1">
      <alignment vertical="center" wrapText="1"/>
      <protection hidden="1"/>
    </xf>
    <xf numFmtId="0" fontId="53" fillId="4" borderId="2" xfId="24" applyFont="1" applyFill="1" applyBorder="1" applyAlignment="1" applyProtection="1">
      <alignment horizontal="center" vertical="center" wrapText="1"/>
      <protection hidden="1"/>
    </xf>
    <xf numFmtId="44" fontId="54" fillId="0" borderId="21" xfId="29" applyFont="1" applyFill="1" applyBorder="1" applyAlignment="1" applyProtection="1">
      <alignment vertical="center"/>
      <protection hidden="1"/>
    </xf>
    <xf numFmtId="44" fontId="54" fillId="7" borderId="27" xfId="29" applyFont="1" applyFill="1" applyBorder="1" applyAlignment="1" applyProtection="1">
      <alignment vertical="center"/>
      <protection hidden="1"/>
    </xf>
    <xf numFmtId="44" fontId="54" fillId="7" borderId="18" xfId="29" applyFont="1" applyFill="1" applyBorder="1" applyAlignment="1" applyProtection="1">
      <alignment vertical="center"/>
      <protection hidden="1"/>
    </xf>
    <xf numFmtId="168" fontId="53" fillId="11" borderId="73" xfId="26" applyNumberFormat="1" applyFont="1" applyFill="1" applyBorder="1" applyAlignment="1" applyProtection="1">
      <alignment horizontal="right" vertical="center"/>
      <protection hidden="1"/>
    </xf>
    <xf numFmtId="44" fontId="53" fillId="11" borderId="16" xfId="27" applyFont="1" applyFill="1" applyBorder="1" applyAlignment="1" applyProtection="1">
      <alignment horizontal="right" vertical="center"/>
      <protection hidden="1"/>
    </xf>
    <xf numFmtId="3" fontId="53" fillId="11" borderId="34" xfId="24" applyNumberFormat="1" applyFont="1" applyFill="1" applyBorder="1" applyAlignment="1" applyProtection="1">
      <alignment horizontal="right" vertical="center"/>
      <protection hidden="1"/>
    </xf>
    <xf numFmtId="44" fontId="53" fillId="11" borderId="34" xfId="29" applyFont="1" applyFill="1" applyBorder="1" applyAlignment="1" applyProtection="1">
      <alignment horizontal="center" vertical="center"/>
      <protection hidden="1"/>
    </xf>
    <xf numFmtId="44" fontId="53" fillId="11" borderId="5" xfId="29" applyFont="1" applyFill="1" applyBorder="1" applyAlignment="1" applyProtection="1">
      <alignment horizontal="center" vertical="center"/>
      <protection hidden="1"/>
    </xf>
    <xf numFmtId="0" fontId="14" fillId="7" borderId="14" xfId="24" applyFont="1" applyFill="1" applyBorder="1" applyAlignment="1" applyProtection="1">
      <alignment vertical="center" wrapText="1"/>
      <protection hidden="1"/>
    </xf>
    <xf numFmtId="0" fontId="14" fillId="7" borderId="87" xfId="24" applyFont="1" applyFill="1" applyBorder="1" applyAlignment="1" applyProtection="1">
      <alignment vertical="center" wrapText="1"/>
      <protection hidden="1"/>
    </xf>
    <xf numFmtId="0" fontId="53" fillId="24" borderId="31" xfId="24" applyFont="1" applyFill="1" applyBorder="1" applyAlignment="1" applyProtection="1">
      <alignment vertical="center" wrapText="1"/>
      <protection hidden="1"/>
    </xf>
    <xf numFmtId="170" fontId="60" fillId="4" borderId="29" xfId="26" applyNumberFormat="1" applyFont="1" applyFill="1" applyBorder="1" applyAlignment="1" applyProtection="1">
      <alignment horizontal="center" vertical="center" wrapText="1"/>
      <protection hidden="1"/>
    </xf>
    <xf numFmtId="168" fontId="54" fillId="0" borderId="32" xfId="26" applyNumberFormat="1" applyFont="1" applyFill="1" applyBorder="1" applyAlignment="1" applyProtection="1">
      <alignment vertical="center"/>
      <protection hidden="1"/>
    </xf>
    <xf numFmtId="183" fontId="54" fillId="0" borderId="29" xfId="2" applyNumberFormat="1" applyFont="1" applyBorder="1" applyAlignment="1" applyProtection="1">
      <alignment vertical="center"/>
      <protection hidden="1"/>
    </xf>
    <xf numFmtId="0" fontId="53" fillId="24" borderId="44" xfId="24" applyFont="1" applyFill="1" applyBorder="1" applyAlignment="1" applyProtection="1">
      <alignment vertical="center" wrapText="1"/>
      <protection hidden="1"/>
    </xf>
    <xf numFmtId="170" fontId="60" fillId="4" borderId="2" xfId="26" applyNumberFormat="1" applyFont="1" applyFill="1" applyBorder="1" applyAlignment="1" applyProtection="1">
      <alignment horizontal="center" vertical="center" wrapText="1"/>
      <protection hidden="1"/>
    </xf>
    <xf numFmtId="168" fontId="54" fillId="0" borderId="43" xfId="26" applyNumberFormat="1" applyFont="1" applyFill="1" applyBorder="1" applyAlignment="1" applyProtection="1">
      <alignment vertical="center"/>
      <protection hidden="1"/>
    </xf>
    <xf numFmtId="0" fontId="14" fillId="7" borderId="66" xfId="24" applyFont="1" applyFill="1" applyBorder="1" applyAlignment="1" applyProtection="1">
      <alignment horizontal="center" vertical="center" wrapText="1"/>
      <protection hidden="1"/>
    </xf>
    <xf numFmtId="0" fontId="14" fillId="8" borderId="64" xfId="24" applyFont="1" applyFill="1" applyBorder="1" applyAlignment="1" applyProtection="1">
      <alignment horizontal="center" vertical="center" wrapText="1"/>
      <protection hidden="1"/>
    </xf>
    <xf numFmtId="0" fontId="53" fillId="24" borderId="30" xfId="24" applyFont="1" applyFill="1" applyBorder="1" applyAlignment="1" applyProtection="1">
      <alignment horizontal="center" vertical="center" wrapText="1"/>
      <protection hidden="1"/>
    </xf>
    <xf numFmtId="179" fontId="54" fillId="0" borderId="55" xfId="2" applyNumberFormat="1" applyFont="1" applyBorder="1" applyAlignment="1" applyProtection="1">
      <alignment vertical="center"/>
      <protection hidden="1"/>
    </xf>
    <xf numFmtId="179" fontId="54" fillId="0" borderId="29" xfId="2" applyNumberFormat="1" applyFont="1" applyBorder="1" applyAlignment="1" applyProtection="1">
      <alignment vertical="center"/>
      <protection hidden="1"/>
    </xf>
    <xf numFmtId="0" fontId="53" fillId="24" borderId="69" xfId="24" applyFont="1" applyFill="1" applyBorder="1" applyAlignment="1" applyProtection="1">
      <alignment horizontal="center" vertical="center" wrapText="1"/>
      <protection hidden="1"/>
    </xf>
    <xf numFmtId="179" fontId="54" fillId="0" borderId="68" xfId="2" applyNumberFormat="1" applyFont="1" applyBorder="1" applyAlignment="1" applyProtection="1">
      <alignment vertical="center"/>
      <protection hidden="1"/>
    </xf>
    <xf numFmtId="179" fontId="54" fillId="7" borderId="68" xfId="2" applyNumberFormat="1" applyFont="1" applyFill="1" applyBorder="1" applyAlignment="1" applyProtection="1">
      <alignment vertical="center"/>
      <protection hidden="1"/>
    </xf>
    <xf numFmtId="179" fontId="54" fillId="7" borderId="18" xfId="2" applyNumberFormat="1" applyFont="1" applyFill="1" applyBorder="1" applyAlignment="1" applyProtection="1">
      <alignment vertical="center"/>
      <protection hidden="1"/>
    </xf>
    <xf numFmtId="44" fontId="54" fillId="0" borderId="60" xfId="27" applyFont="1" applyBorder="1" applyAlignment="1" applyProtection="1">
      <alignment vertical="center"/>
      <protection hidden="1"/>
    </xf>
    <xf numFmtId="0" fontId="19" fillId="11" borderId="67" xfId="24" applyFont="1" applyFill="1" applyBorder="1" applyAlignment="1" applyProtection="1">
      <alignment vertical="center"/>
      <protection hidden="1"/>
    </xf>
    <xf numFmtId="0" fontId="19" fillId="11" borderId="85" xfId="24" applyFont="1" applyFill="1" applyBorder="1" applyAlignment="1" applyProtection="1">
      <alignment vertical="center"/>
      <protection hidden="1"/>
    </xf>
    <xf numFmtId="0" fontId="58" fillId="10" borderId="7" xfId="24" applyFont="1" applyFill="1" applyBorder="1" applyAlignment="1" applyProtection="1">
      <alignment vertical="top"/>
      <protection hidden="1"/>
    </xf>
    <xf numFmtId="0" fontId="58" fillId="10" borderId="73" xfId="24" applyFont="1" applyFill="1" applyBorder="1" applyAlignment="1" applyProtection="1">
      <alignment vertical="top"/>
      <protection hidden="1"/>
    </xf>
    <xf numFmtId="0" fontId="58" fillId="10" borderId="42" xfId="24" applyFont="1" applyFill="1" applyBorder="1" applyAlignment="1" applyProtection="1">
      <alignment vertical="top"/>
      <protection hidden="1"/>
    </xf>
    <xf numFmtId="172" fontId="14" fillId="7" borderId="81" xfId="24" applyNumberFormat="1" applyFont="1" applyFill="1" applyBorder="1" applyAlignment="1" applyProtection="1">
      <alignment horizontal="center" vertical="center" wrapText="1"/>
      <protection hidden="1"/>
    </xf>
    <xf numFmtId="0" fontId="14" fillId="7" borderId="63" xfId="24" applyFont="1" applyFill="1" applyBorder="1" applyAlignment="1" applyProtection="1">
      <alignment horizontal="center" vertical="center" wrapText="1"/>
      <protection hidden="1"/>
    </xf>
    <xf numFmtId="0" fontId="53" fillId="24" borderId="54" xfId="24" applyFont="1" applyFill="1" applyBorder="1" applyAlignment="1" applyProtection="1">
      <alignment horizontal="center" vertical="center" wrapText="1"/>
      <protection hidden="1"/>
    </xf>
    <xf numFmtId="44" fontId="54" fillId="4" borderId="29" xfId="27" applyFont="1" applyFill="1" applyBorder="1" applyAlignment="1" applyProtection="1">
      <alignment horizontal="center" vertical="center"/>
      <protection hidden="1"/>
    </xf>
    <xf numFmtId="44" fontId="54" fillId="0" borderId="59" xfId="27" applyFont="1" applyFill="1" applyBorder="1" applyAlignment="1" applyProtection="1">
      <alignment vertical="center"/>
      <protection hidden="1"/>
    </xf>
    <xf numFmtId="44" fontId="54" fillId="0" borderId="59" xfId="29" applyFont="1" applyFill="1" applyBorder="1" applyAlignment="1" applyProtection="1">
      <alignment vertical="center"/>
      <protection hidden="1"/>
    </xf>
    <xf numFmtId="44" fontId="54" fillId="4" borderId="59" xfId="27" applyFont="1" applyFill="1" applyBorder="1" applyAlignment="1" applyProtection="1">
      <alignment vertical="center"/>
      <protection hidden="1"/>
    </xf>
    <xf numFmtId="0" fontId="19" fillId="11" borderId="67" xfId="24" applyFont="1" applyFill="1" applyBorder="1" applyAlignment="1" applyProtection="1">
      <alignment horizontal="center" vertical="center"/>
      <protection hidden="1"/>
    </xf>
    <xf numFmtId="44" fontId="53" fillId="11" borderId="64" xfId="27" applyFont="1" applyFill="1" applyBorder="1" applyAlignment="1" applyProtection="1">
      <alignment horizontal="right" vertical="center"/>
      <protection hidden="1"/>
    </xf>
    <xf numFmtId="44" fontId="53" fillId="11" borderId="64" xfId="29" applyFont="1" applyFill="1" applyBorder="1" applyAlignment="1" applyProtection="1">
      <alignment horizontal="center" vertical="center"/>
      <protection hidden="1"/>
    </xf>
    <xf numFmtId="0" fontId="16" fillId="2" borderId="0" xfId="2" applyFont="1" applyFill="1" applyAlignment="1">
      <alignment horizontal="center" vertical="center"/>
    </xf>
    <xf numFmtId="0" fontId="16" fillId="2" borderId="33" xfId="2" applyFont="1" applyFill="1" applyBorder="1" applyAlignment="1">
      <alignment horizontal="center" vertical="center" wrapText="1"/>
    </xf>
    <xf numFmtId="0" fontId="59" fillId="11" borderId="27" xfId="2" applyFont="1" applyFill="1" applyBorder="1" applyAlignment="1">
      <alignment horizontal="center" vertical="center"/>
    </xf>
    <xf numFmtId="0" fontId="9" fillId="0" borderId="0" xfId="2" applyFont="1" applyAlignment="1" applyProtection="1">
      <alignment horizontal="left"/>
      <protection hidden="1"/>
    </xf>
    <xf numFmtId="0" fontId="24" fillId="0" borderId="0" xfId="0" applyFont="1" applyAlignment="1">
      <alignment horizontal="left" vertical="top" wrapText="1"/>
    </xf>
    <xf numFmtId="0" fontId="24" fillId="0" borderId="0" xfId="0" applyFont="1" applyAlignment="1">
      <alignment horizontal="center"/>
    </xf>
    <xf numFmtId="0" fontId="25" fillId="0" borderId="0" xfId="0" applyFont="1" applyAlignment="1">
      <alignment horizontal="center"/>
    </xf>
    <xf numFmtId="0" fontId="23" fillId="0" borderId="0" xfId="0" applyFont="1" applyAlignment="1">
      <alignment horizontal="center"/>
    </xf>
    <xf numFmtId="0" fontId="26" fillId="0" borderId="0" xfId="0" applyFont="1" applyAlignment="1">
      <alignment horizontal="center"/>
    </xf>
    <xf numFmtId="0" fontId="28" fillId="0" borderId="0" xfId="0" applyFont="1" applyAlignment="1">
      <alignment horizontal="center"/>
    </xf>
    <xf numFmtId="0" fontId="27" fillId="0" borderId="0" xfId="0" applyFont="1" applyAlignment="1">
      <alignment horizontal="center"/>
    </xf>
    <xf numFmtId="0" fontId="23" fillId="0" borderId="0" xfId="0" applyFont="1" applyAlignment="1">
      <alignment horizontal="left" vertical="top" wrapText="1"/>
    </xf>
    <xf numFmtId="0" fontId="14" fillId="2" borderId="14" xfId="2" applyFont="1" applyFill="1" applyBorder="1" applyAlignment="1">
      <alignment horizontal="center" vertical="center"/>
    </xf>
    <xf numFmtId="0" fontId="14" fillId="2" borderId="13" xfId="2" applyFont="1" applyFill="1" applyBorder="1" applyAlignment="1">
      <alignment horizontal="center" vertical="center"/>
    </xf>
    <xf numFmtId="0" fontId="14" fillId="2" borderId="12" xfId="2" applyFont="1" applyFill="1" applyBorder="1" applyAlignment="1">
      <alignment horizontal="center" vertical="center"/>
    </xf>
    <xf numFmtId="0" fontId="14" fillId="18" borderId="1" xfId="2" applyFont="1" applyFill="1" applyBorder="1" applyAlignment="1">
      <alignment horizontal="center" vertical="center"/>
    </xf>
    <xf numFmtId="0" fontId="14" fillId="19" borderId="14" xfId="2" applyFont="1" applyFill="1" applyBorder="1" applyAlignment="1">
      <alignment horizontal="center" vertical="center"/>
    </xf>
    <xf numFmtId="0" fontId="14" fillId="19" borderId="13" xfId="2" applyFont="1" applyFill="1" applyBorder="1" applyAlignment="1">
      <alignment horizontal="center" vertical="center"/>
    </xf>
    <xf numFmtId="0" fontId="14" fillId="19" borderId="12" xfId="2" applyFont="1" applyFill="1" applyBorder="1" applyAlignment="1">
      <alignment horizontal="center" vertical="center"/>
    </xf>
    <xf numFmtId="0" fontId="14" fillId="18" borderId="9" xfId="2" applyFont="1" applyFill="1" applyBorder="1" applyAlignment="1">
      <alignment horizontal="center" vertical="center"/>
    </xf>
    <xf numFmtId="0" fontId="14" fillId="18" borderId="15" xfId="2" applyFont="1" applyFill="1" applyBorder="1" applyAlignment="1">
      <alignment horizontal="center" vertical="center"/>
    </xf>
    <xf numFmtId="0" fontId="14" fillId="18" borderId="8" xfId="2" applyFont="1" applyFill="1" applyBorder="1" applyAlignment="1">
      <alignment horizontal="center" vertical="center"/>
    </xf>
    <xf numFmtId="166" fontId="25" fillId="0" borderId="7" xfId="14" applyFont="1" applyFill="1" applyBorder="1" applyAlignment="1">
      <alignment horizontal="center" wrapText="1"/>
    </xf>
    <xf numFmtId="166" fontId="25" fillId="0" borderId="42" xfId="14" applyFont="1" applyFill="1" applyBorder="1" applyAlignment="1">
      <alignment horizontal="center" wrapText="1"/>
    </xf>
    <xf numFmtId="0" fontId="34" fillId="13" borderId="41" xfId="18" applyFont="1" applyFill="1" applyBorder="1" applyAlignment="1">
      <alignment horizontal="center" vertical="center"/>
    </xf>
    <xf numFmtId="0" fontId="34" fillId="13" borderId="42" xfId="18" applyFont="1" applyFill="1" applyBorder="1" applyAlignment="1">
      <alignment horizontal="center" vertical="center"/>
    </xf>
    <xf numFmtId="0" fontId="34" fillId="13" borderId="7" xfId="18" applyFont="1" applyFill="1" applyBorder="1" applyAlignment="1">
      <alignment horizontal="center" vertical="center" wrapText="1"/>
    </xf>
    <xf numFmtId="0" fontId="34" fillId="13" borderId="42" xfId="18" applyFont="1" applyFill="1" applyBorder="1" applyAlignment="1">
      <alignment horizontal="center" vertical="center" wrapText="1"/>
    </xf>
    <xf numFmtId="0" fontId="36" fillId="0" borderId="0" xfId="18" applyFont="1" applyAlignment="1">
      <alignment horizontal="left" vertical="top" wrapText="1"/>
    </xf>
    <xf numFmtId="0" fontId="23" fillId="0" borderId="0" xfId="0" applyFont="1" applyAlignment="1">
      <alignment horizontal="left" vertical="center" wrapText="1"/>
    </xf>
    <xf numFmtId="0" fontId="14" fillId="0" borderId="7" xfId="2" applyFont="1" applyBorder="1" applyProtection="1">
      <protection hidden="1"/>
    </xf>
    <xf numFmtId="0" fontId="14" fillId="0" borderId="6" xfId="2" applyFont="1" applyBorder="1" applyProtection="1">
      <protection hidden="1"/>
    </xf>
    <xf numFmtId="0" fontId="14" fillId="0" borderId="4" xfId="2" applyFont="1" applyBorder="1" applyAlignment="1" applyProtection="1">
      <alignment horizontal="left"/>
      <protection hidden="1"/>
    </xf>
    <xf numFmtId="0" fontId="14" fillId="0" borderId="3" xfId="2" applyFont="1" applyBorder="1" applyAlignment="1" applyProtection="1">
      <alignment horizontal="left"/>
      <protection hidden="1"/>
    </xf>
    <xf numFmtId="0" fontId="15" fillId="2" borderId="1" xfId="2" applyFont="1" applyFill="1" applyBorder="1" applyAlignment="1" applyProtection="1">
      <alignment horizontal="left"/>
      <protection hidden="1"/>
    </xf>
    <xf numFmtId="0" fontId="14" fillId="2" borderId="1" xfId="2" applyFont="1" applyFill="1" applyBorder="1" applyAlignment="1" applyProtection="1">
      <alignment horizontal="center"/>
      <protection hidden="1"/>
    </xf>
    <xf numFmtId="0" fontId="11" fillId="2" borderId="19" xfId="2" applyFont="1" applyFill="1" applyBorder="1" applyAlignment="1" applyProtection="1">
      <alignment horizontal="left"/>
      <protection hidden="1"/>
    </xf>
    <xf numFmtId="0" fontId="11" fillId="2" borderId="1" xfId="2" applyFont="1" applyFill="1" applyBorder="1" applyAlignment="1" applyProtection="1">
      <alignment horizontal="left"/>
      <protection hidden="1"/>
    </xf>
    <xf numFmtId="165" fontId="11" fillId="0" borderId="67" xfId="3" applyNumberFormat="1" applyFont="1" applyBorder="1" applyAlignment="1" applyProtection="1">
      <alignment horizontal="right"/>
      <protection hidden="1"/>
    </xf>
    <xf numFmtId="165" fontId="11" fillId="0" borderId="76" xfId="3" applyNumberFormat="1" applyFont="1" applyBorder="1" applyAlignment="1" applyProtection="1">
      <alignment horizontal="right"/>
      <protection hidden="1"/>
    </xf>
    <xf numFmtId="0" fontId="15" fillId="2" borderId="54" xfId="2" applyFont="1" applyFill="1" applyBorder="1" applyAlignment="1" applyProtection="1">
      <alignment horizontal="left"/>
      <protection hidden="1"/>
    </xf>
    <xf numFmtId="0" fontId="15" fillId="2" borderId="55" xfId="2" applyFont="1" applyFill="1" applyBorder="1" applyAlignment="1" applyProtection="1">
      <alignment horizontal="left"/>
      <protection hidden="1"/>
    </xf>
    <xf numFmtId="0" fontId="15" fillId="2" borderId="56" xfId="2" applyFont="1" applyFill="1" applyBorder="1" applyAlignment="1" applyProtection="1">
      <alignment horizontal="left"/>
      <protection hidden="1"/>
    </xf>
    <xf numFmtId="0" fontId="11" fillId="2" borderId="53" xfId="2" applyFont="1" applyFill="1" applyBorder="1" applyAlignment="1" applyProtection="1">
      <alignment horizontal="left"/>
      <protection hidden="1"/>
    </xf>
    <xf numFmtId="0" fontId="11" fillId="2" borderId="8" xfId="2" applyFont="1" applyFill="1" applyBorder="1" applyAlignment="1" applyProtection="1">
      <alignment horizontal="left"/>
      <protection hidden="1"/>
    </xf>
    <xf numFmtId="0" fontId="11" fillId="2" borderId="53" xfId="2" quotePrefix="1" applyFont="1" applyFill="1" applyBorder="1" applyAlignment="1" applyProtection="1">
      <alignment horizontal="left" vertical="top" shrinkToFit="1"/>
      <protection hidden="1"/>
    </xf>
    <xf numFmtId="0" fontId="11" fillId="2" borderId="8" xfId="2" quotePrefix="1" applyFont="1" applyFill="1" applyBorder="1" applyAlignment="1" applyProtection="1">
      <alignment horizontal="left" vertical="top" shrinkToFit="1"/>
      <protection hidden="1"/>
    </xf>
    <xf numFmtId="165" fontId="11" fillId="0" borderId="54" xfId="3" applyNumberFormat="1" applyFont="1" applyBorder="1" applyAlignment="1" applyProtection="1">
      <alignment horizontal="right"/>
      <protection hidden="1"/>
    </xf>
    <xf numFmtId="165" fontId="11" fillId="0" borderId="56" xfId="3" applyNumberFormat="1" applyFont="1" applyBorder="1" applyAlignment="1" applyProtection="1">
      <alignment horizontal="right"/>
      <protection hidden="1"/>
    </xf>
    <xf numFmtId="0" fontId="16" fillId="0" borderId="1" xfId="2" applyFont="1" applyBorder="1" applyAlignment="1" applyProtection="1">
      <alignment horizontal="left" vertical="top" wrapText="1"/>
      <protection hidden="1"/>
    </xf>
    <xf numFmtId="0" fontId="16" fillId="0" borderId="18" xfId="2" applyFont="1" applyBorder="1" applyAlignment="1" applyProtection="1">
      <alignment horizontal="left" vertical="top" wrapText="1"/>
      <protection hidden="1"/>
    </xf>
    <xf numFmtId="0" fontId="11" fillId="0" borderId="1" xfId="2" applyFont="1" applyBorder="1" applyAlignment="1" applyProtection="1">
      <alignment horizontal="left"/>
      <protection hidden="1"/>
    </xf>
    <xf numFmtId="0" fontId="11" fillId="0" borderId="18" xfId="2" applyFont="1" applyBorder="1" applyAlignment="1" applyProtection="1">
      <alignment horizontal="left"/>
      <protection hidden="1"/>
    </xf>
    <xf numFmtId="3" fontId="11" fillId="0" borderId="1" xfId="2" applyNumberFormat="1" applyFont="1" applyBorder="1" applyAlignment="1" applyProtection="1">
      <alignment horizontal="left"/>
      <protection hidden="1"/>
    </xf>
    <xf numFmtId="3" fontId="11" fillId="0" borderId="18" xfId="2" applyNumberFormat="1" applyFont="1" applyBorder="1" applyAlignment="1" applyProtection="1">
      <alignment horizontal="left"/>
      <protection hidden="1"/>
    </xf>
    <xf numFmtId="3" fontId="11" fillId="0" borderId="9" xfId="2" applyNumberFormat="1" applyFont="1" applyBorder="1" applyAlignment="1" applyProtection="1">
      <alignment horizontal="left"/>
      <protection hidden="1"/>
    </xf>
    <xf numFmtId="3" fontId="11" fillId="0" borderId="17" xfId="2" applyNumberFormat="1" applyFont="1" applyBorder="1" applyAlignment="1" applyProtection="1">
      <alignment horizontal="left"/>
      <protection hidden="1"/>
    </xf>
    <xf numFmtId="0" fontId="11" fillId="0" borderId="39" xfId="2" applyFont="1" applyBorder="1" applyAlignment="1" applyProtection="1">
      <alignment horizontal="left"/>
      <protection hidden="1"/>
    </xf>
    <xf numFmtId="0" fontId="11" fillId="0" borderId="40" xfId="2" applyFont="1" applyBorder="1" applyAlignment="1" applyProtection="1">
      <alignment horizontal="left"/>
      <protection hidden="1"/>
    </xf>
    <xf numFmtId="0" fontId="15" fillId="2" borderId="32" xfId="2" applyFont="1" applyFill="1" applyBorder="1" applyAlignment="1" applyProtection="1">
      <alignment horizontal="left"/>
      <protection hidden="1"/>
    </xf>
    <xf numFmtId="0" fontId="15" fillId="2" borderId="31" xfId="2" applyFont="1" applyFill="1" applyBorder="1" applyAlignment="1" applyProtection="1">
      <alignment horizontal="left"/>
      <protection hidden="1"/>
    </xf>
    <xf numFmtId="0" fontId="15" fillId="2" borderId="29" xfId="2" applyFont="1" applyFill="1" applyBorder="1" applyAlignment="1" applyProtection="1">
      <alignment horizontal="left"/>
      <protection hidden="1"/>
    </xf>
    <xf numFmtId="165" fontId="19" fillId="3" borderId="7" xfId="3" applyNumberFormat="1" applyFont="1" applyFill="1" applyBorder="1" applyAlignment="1" applyProtection="1">
      <alignment horizontal="right"/>
      <protection locked="0"/>
    </xf>
    <xf numFmtId="165" fontId="19" fillId="3" borderId="42" xfId="3" applyNumberFormat="1" applyFont="1" applyFill="1" applyBorder="1" applyAlignment="1" applyProtection="1">
      <alignment horizontal="right"/>
      <protection locked="0"/>
    </xf>
    <xf numFmtId="0" fontId="9" fillId="0" borderId="0" xfId="2" applyFont="1" applyAlignment="1" applyProtection="1">
      <alignment horizontal="left"/>
      <protection hidden="1"/>
    </xf>
    <xf numFmtId="0" fontId="29" fillId="6" borderId="1" xfId="2" applyFont="1" applyFill="1" applyBorder="1" applyAlignment="1" applyProtection="1">
      <alignment horizontal="center" vertical="center" wrapText="1"/>
      <protection hidden="1"/>
    </xf>
    <xf numFmtId="0" fontId="14" fillId="6" borderId="9" xfId="2" applyFont="1" applyFill="1" applyBorder="1" applyAlignment="1" applyProtection="1">
      <alignment horizontal="center" vertical="center" wrapText="1"/>
      <protection hidden="1"/>
    </xf>
    <xf numFmtId="0" fontId="14" fillId="6" borderId="15" xfId="2" applyFont="1" applyFill="1" applyBorder="1" applyAlignment="1" applyProtection="1">
      <alignment horizontal="center" vertical="center" wrapText="1"/>
      <protection hidden="1"/>
    </xf>
    <xf numFmtId="0" fontId="14" fillId="6" borderId="8" xfId="2" applyFont="1" applyFill="1" applyBorder="1" applyAlignment="1" applyProtection="1">
      <alignment horizontal="center" vertical="center" wrapText="1"/>
      <protection hidden="1"/>
    </xf>
    <xf numFmtId="0" fontId="14" fillId="6" borderId="1" xfId="2" applyFont="1" applyFill="1" applyBorder="1" applyAlignment="1" applyProtection="1">
      <alignment horizontal="center" vertical="center" wrapText="1"/>
      <protection hidden="1"/>
    </xf>
    <xf numFmtId="7" fontId="54" fillId="24" borderId="54" xfId="29" applyNumberFormat="1" applyFont="1" applyFill="1" applyBorder="1" applyAlignment="1" applyProtection="1">
      <alignment horizontal="center" vertical="center"/>
      <protection hidden="1"/>
    </xf>
    <xf numFmtId="7" fontId="54" fillId="24" borderId="56" xfId="29" applyNumberFormat="1" applyFont="1" applyFill="1" applyBorder="1" applyAlignment="1" applyProtection="1">
      <alignment horizontal="center" vertical="center"/>
      <protection hidden="1"/>
    </xf>
    <xf numFmtId="7" fontId="54" fillId="24" borderId="67" xfId="24" applyNumberFormat="1" applyFont="1" applyFill="1" applyBorder="1" applyAlignment="1" applyProtection="1">
      <alignment horizontal="center" vertical="center"/>
      <protection hidden="1"/>
    </xf>
    <xf numFmtId="7" fontId="54" fillId="24" borderId="76" xfId="24" applyNumberFormat="1" applyFont="1" applyFill="1" applyBorder="1" applyAlignment="1" applyProtection="1">
      <alignment horizontal="center" vertical="center"/>
      <protection hidden="1"/>
    </xf>
    <xf numFmtId="0" fontId="19" fillId="11" borderId="67" xfId="24" applyFont="1" applyFill="1" applyBorder="1" applyAlignment="1" applyProtection="1">
      <alignment horizontal="center" vertical="center"/>
      <protection hidden="1"/>
    </xf>
    <xf numFmtId="0" fontId="19" fillId="11" borderId="85" xfId="24" applyFont="1" applyFill="1" applyBorder="1" applyAlignment="1" applyProtection="1">
      <alignment horizontal="center" vertical="center"/>
      <protection hidden="1"/>
    </xf>
    <xf numFmtId="0" fontId="19" fillId="11" borderId="76" xfId="24" applyFont="1" applyFill="1" applyBorder="1" applyAlignment="1" applyProtection="1">
      <alignment horizontal="center" vertical="center"/>
      <protection hidden="1"/>
    </xf>
    <xf numFmtId="7" fontId="53" fillId="11" borderId="7" xfId="27" applyNumberFormat="1" applyFont="1" applyFill="1" applyBorder="1" applyAlignment="1" applyProtection="1">
      <alignment horizontal="center" vertical="center"/>
      <protection hidden="1"/>
    </xf>
    <xf numFmtId="44" fontId="53" fillId="11" borderId="42" xfId="27" applyFont="1" applyFill="1" applyBorder="1" applyAlignment="1" applyProtection="1">
      <alignment horizontal="center" vertical="center"/>
      <protection hidden="1"/>
    </xf>
    <xf numFmtId="0" fontId="14" fillId="7" borderId="7" xfId="24" applyFont="1" applyFill="1" applyBorder="1" applyAlignment="1" applyProtection="1">
      <alignment horizontal="center" vertical="center" wrapText="1"/>
      <protection hidden="1"/>
    </xf>
    <xf numFmtId="0" fontId="14" fillId="7" borderId="73" xfId="24" applyFont="1" applyFill="1" applyBorder="1" applyAlignment="1" applyProtection="1">
      <alignment horizontal="center" vertical="center" wrapText="1"/>
      <protection hidden="1"/>
    </xf>
    <xf numFmtId="0" fontId="14" fillId="7" borderId="42" xfId="24" applyFont="1" applyFill="1" applyBorder="1" applyAlignment="1" applyProtection="1">
      <alignment horizontal="center" vertical="center" wrapText="1"/>
      <protection hidden="1"/>
    </xf>
    <xf numFmtId="169" fontId="54" fillId="0" borderId="37" xfId="26" applyNumberFormat="1" applyFont="1" applyFill="1" applyBorder="1" applyAlignment="1" applyProtection="1">
      <alignment horizontal="center" vertical="center"/>
      <protection hidden="1"/>
    </xf>
    <xf numFmtId="169" fontId="54" fillId="0" borderId="39" xfId="26" applyNumberFormat="1" applyFont="1" applyFill="1" applyBorder="1" applyAlignment="1" applyProtection="1">
      <alignment horizontal="center" vertical="center"/>
      <protection hidden="1"/>
    </xf>
    <xf numFmtId="169" fontId="54" fillId="0" borderId="27" xfId="26" applyNumberFormat="1" applyFont="1" applyFill="1" applyBorder="1" applyAlignment="1" applyProtection="1">
      <alignment horizontal="center" vertical="center"/>
      <protection hidden="1"/>
    </xf>
    <xf numFmtId="0" fontId="54" fillId="24" borderId="78" xfId="24" applyFont="1" applyFill="1" applyBorder="1" applyAlignment="1" applyProtection="1">
      <alignment horizontal="center" vertical="center" textRotation="90" wrapText="1"/>
      <protection hidden="1"/>
    </xf>
    <xf numFmtId="0" fontId="54" fillId="24" borderId="80" xfId="24" applyFont="1" applyFill="1" applyBorder="1" applyAlignment="1" applyProtection="1">
      <alignment horizontal="center" vertical="center" textRotation="90" wrapText="1"/>
      <protection hidden="1"/>
    </xf>
    <xf numFmtId="0" fontId="54" fillId="24" borderId="64" xfId="24" applyFont="1" applyFill="1" applyBorder="1" applyAlignment="1" applyProtection="1">
      <alignment horizontal="center" vertical="center" textRotation="90" wrapText="1"/>
      <protection hidden="1"/>
    </xf>
    <xf numFmtId="0" fontId="33" fillId="9" borderId="74" xfId="24" applyFont="1" applyFill="1" applyBorder="1" applyAlignment="1" applyProtection="1">
      <alignment horizontal="center" vertical="center"/>
      <protection hidden="1"/>
    </xf>
    <xf numFmtId="0" fontId="33" fillId="9" borderId="71" xfId="24" applyFont="1" applyFill="1" applyBorder="1" applyAlignment="1" applyProtection="1">
      <alignment horizontal="center" vertical="center"/>
      <protection hidden="1"/>
    </xf>
    <xf numFmtId="0" fontId="33" fillId="9" borderId="73" xfId="24" applyFont="1" applyFill="1" applyBorder="1" applyAlignment="1" applyProtection="1">
      <alignment horizontal="center" vertical="center"/>
      <protection hidden="1"/>
    </xf>
    <xf numFmtId="0" fontId="33" fillId="9" borderId="42" xfId="24" applyFont="1" applyFill="1" applyBorder="1" applyAlignment="1" applyProtection="1">
      <alignment horizontal="center" vertical="center"/>
      <protection hidden="1"/>
    </xf>
    <xf numFmtId="168" fontId="54" fillId="4" borderId="78" xfId="26" applyNumberFormat="1" applyFont="1" applyFill="1" applyBorder="1" applyAlignment="1" applyProtection="1">
      <alignment horizontal="center" vertical="center"/>
      <protection hidden="1"/>
    </xf>
    <xf numFmtId="168" fontId="54" fillId="4" borderId="60" xfId="26" applyNumberFormat="1" applyFont="1" applyFill="1" applyBorder="1" applyAlignment="1" applyProtection="1">
      <alignment horizontal="center" vertical="center"/>
      <protection hidden="1"/>
    </xf>
    <xf numFmtId="179" fontId="54" fillId="0" borderId="36" xfId="2" applyNumberFormat="1" applyFont="1" applyBorder="1" applyAlignment="1" applyProtection="1">
      <alignment horizontal="center" vertical="center"/>
      <protection hidden="1"/>
    </xf>
    <xf numFmtId="179" fontId="54" fillId="0" borderId="28" xfId="2" applyNumberFormat="1" applyFont="1" applyBorder="1" applyAlignment="1" applyProtection="1">
      <alignment horizontal="center" vertical="center"/>
      <protection hidden="1"/>
    </xf>
    <xf numFmtId="170" fontId="60" fillId="4" borderId="78" xfId="26" applyNumberFormat="1" applyFont="1" applyFill="1" applyBorder="1" applyAlignment="1" applyProtection="1">
      <alignment horizontal="center" vertical="center" wrapText="1"/>
      <protection hidden="1"/>
    </xf>
    <xf numFmtId="170" fontId="60" fillId="4" borderId="60" xfId="26" applyNumberFormat="1" applyFont="1" applyFill="1" applyBorder="1" applyAlignment="1" applyProtection="1">
      <alignment horizontal="center" vertical="center" wrapText="1"/>
      <protection hidden="1"/>
    </xf>
    <xf numFmtId="0" fontId="14" fillId="7" borderId="36" xfId="24" applyFont="1" applyFill="1" applyBorder="1" applyAlignment="1" applyProtection="1">
      <alignment horizontal="center" vertical="center" wrapText="1"/>
      <protection hidden="1"/>
    </xf>
    <xf numFmtId="0" fontId="14" fillId="7" borderId="38" xfId="24" applyFont="1" applyFill="1" applyBorder="1" applyAlignment="1" applyProtection="1">
      <alignment horizontal="center" vertical="center" wrapText="1"/>
      <protection hidden="1"/>
    </xf>
    <xf numFmtId="0" fontId="14" fillId="7" borderId="37" xfId="24" applyFont="1" applyFill="1" applyBorder="1" applyAlignment="1" applyProtection="1">
      <alignment horizontal="center" vertical="center" wrapText="1"/>
      <protection hidden="1"/>
    </xf>
    <xf numFmtId="0" fontId="14" fillId="7" borderId="39" xfId="24" applyFont="1" applyFill="1" applyBorder="1" applyAlignment="1" applyProtection="1">
      <alignment horizontal="center" vertical="center" wrapText="1"/>
      <protection hidden="1"/>
    </xf>
    <xf numFmtId="0" fontId="19" fillId="11" borderId="4" xfId="24" applyFont="1" applyFill="1" applyBorder="1" applyAlignment="1" applyProtection="1">
      <alignment horizontal="center" vertical="center"/>
      <protection hidden="1"/>
    </xf>
    <xf numFmtId="0" fontId="19" fillId="11" borderId="3" xfId="24" applyFont="1" applyFill="1" applyBorder="1" applyAlignment="1" applyProtection="1">
      <alignment horizontal="center" vertical="center"/>
      <protection hidden="1"/>
    </xf>
    <xf numFmtId="44" fontId="54" fillId="0" borderId="81" xfId="27" applyFont="1" applyFill="1" applyBorder="1" applyAlignment="1" applyProtection="1">
      <alignment horizontal="center" vertical="center"/>
      <protection hidden="1"/>
    </xf>
    <xf numFmtId="44" fontId="54" fillId="0" borderId="26" xfId="27" applyFont="1" applyFill="1" applyBorder="1" applyAlignment="1" applyProtection="1">
      <alignment horizontal="center" vertical="center"/>
      <protection hidden="1"/>
    </xf>
    <xf numFmtId="0" fontId="33" fillId="9" borderId="7" xfId="24" applyFont="1" applyFill="1" applyBorder="1" applyAlignment="1" applyProtection="1">
      <alignment horizontal="left" vertical="center"/>
      <protection hidden="1"/>
    </xf>
    <xf numFmtId="0" fontId="33" fillId="9" borderId="73" xfId="24" applyFont="1" applyFill="1" applyBorder="1" applyAlignment="1" applyProtection="1">
      <alignment horizontal="left" vertical="center"/>
      <protection hidden="1"/>
    </xf>
    <xf numFmtId="0" fontId="33" fillId="9" borderId="42" xfId="24" applyFont="1" applyFill="1" applyBorder="1" applyAlignment="1" applyProtection="1">
      <alignment horizontal="left" vertical="center"/>
      <protection hidden="1"/>
    </xf>
    <xf numFmtId="0" fontId="14" fillId="7" borderId="28" xfId="24" applyFont="1" applyFill="1" applyBorder="1" applyAlignment="1" applyProtection="1">
      <alignment horizontal="center" vertical="center" wrapText="1"/>
      <protection hidden="1"/>
    </xf>
    <xf numFmtId="0" fontId="14" fillId="7" borderId="70" xfId="24" applyFont="1" applyFill="1" applyBorder="1" applyAlignment="1" applyProtection="1">
      <alignment horizontal="center" vertical="center" wrapText="1"/>
      <protection hidden="1"/>
    </xf>
    <xf numFmtId="0" fontId="14" fillId="7" borderId="10" xfId="24" applyFont="1" applyFill="1" applyBorder="1" applyAlignment="1" applyProtection="1">
      <alignment horizontal="center" vertical="center" wrapText="1"/>
      <protection hidden="1"/>
    </xf>
    <xf numFmtId="0" fontId="14" fillId="7" borderId="81" xfId="24" applyFont="1" applyFill="1" applyBorder="1" applyAlignment="1" applyProtection="1">
      <alignment horizontal="center" vertical="center" wrapText="1"/>
      <protection hidden="1"/>
    </xf>
    <xf numFmtId="0" fontId="14" fillId="7" borderId="26" xfId="24" applyFont="1" applyFill="1" applyBorder="1" applyAlignment="1" applyProtection="1">
      <alignment horizontal="center" vertical="center" wrapText="1"/>
      <protection hidden="1"/>
    </xf>
    <xf numFmtId="0" fontId="14" fillId="7" borderId="27" xfId="24" applyFont="1" applyFill="1" applyBorder="1" applyAlignment="1" applyProtection="1">
      <alignment horizontal="center" vertical="center" wrapText="1"/>
      <protection hidden="1"/>
    </xf>
    <xf numFmtId="172" fontId="14" fillId="7" borderId="81" xfId="24" applyNumberFormat="1" applyFont="1" applyFill="1" applyBorder="1" applyAlignment="1" applyProtection="1">
      <alignment horizontal="center" vertical="center" wrapText="1"/>
      <protection hidden="1"/>
    </xf>
    <xf numFmtId="172" fontId="14" fillId="7" borderId="26" xfId="24" applyNumberFormat="1" applyFont="1" applyFill="1" applyBorder="1" applyAlignment="1" applyProtection="1">
      <alignment horizontal="center" vertical="center" wrapText="1"/>
      <protection hidden="1"/>
    </xf>
    <xf numFmtId="0" fontId="14" fillId="7" borderId="78" xfId="24" applyFont="1" applyFill="1" applyBorder="1" applyAlignment="1" applyProtection="1">
      <alignment horizontal="center" vertical="center" wrapText="1"/>
      <protection hidden="1"/>
    </xf>
    <xf numFmtId="0" fontId="14" fillId="7" borderId="60" xfId="24" applyFont="1" applyFill="1" applyBorder="1" applyAlignment="1" applyProtection="1">
      <alignment horizontal="center" vertical="center" wrapText="1"/>
      <protection hidden="1"/>
    </xf>
    <xf numFmtId="0" fontId="29" fillId="7" borderId="74" xfId="24" applyFont="1" applyFill="1" applyBorder="1" applyAlignment="1" applyProtection="1">
      <alignment horizontal="center" vertical="center" wrapText="1"/>
      <protection hidden="1"/>
    </xf>
    <xf numFmtId="0" fontId="29" fillId="7" borderId="72" xfId="24" applyFont="1" applyFill="1" applyBorder="1" applyAlignment="1" applyProtection="1">
      <alignment horizontal="center" vertical="center" wrapText="1"/>
      <protection hidden="1"/>
    </xf>
    <xf numFmtId="0" fontId="29" fillId="7" borderId="21" xfId="24" applyFont="1" applyFill="1" applyBorder="1" applyAlignment="1" applyProtection="1">
      <alignment horizontal="center" vertical="center" wrapText="1"/>
      <protection hidden="1"/>
    </xf>
    <xf numFmtId="0" fontId="29" fillId="7" borderId="20" xfId="24" applyFont="1" applyFill="1" applyBorder="1" applyAlignment="1" applyProtection="1">
      <alignment horizontal="center" vertical="center" wrapText="1"/>
      <protection hidden="1"/>
    </xf>
    <xf numFmtId="0" fontId="14" fillId="7" borderId="67" xfId="24" applyFont="1" applyFill="1" applyBorder="1" applyAlignment="1" applyProtection="1">
      <alignment horizontal="center" vertical="center" wrapText="1"/>
      <protection hidden="1"/>
    </xf>
    <xf numFmtId="0" fontId="14" fillId="7" borderId="76" xfId="24" applyFont="1" applyFill="1" applyBorder="1" applyAlignment="1" applyProtection="1">
      <alignment horizontal="center" vertical="center" wrapText="1"/>
      <protection hidden="1"/>
    </xf>
    <xf numFmtId="169" fontId="54" fillId="4" borderId="37" xfId="26" applyNumberFormat="1" applyFont="1" applyFill="1" applyBorder="1" applyAlignment="1" applyProtection="1">
      <alignment horizontal="center" vertical="center"/>
      <protection hidden="1"/>
    </xf>
    <xf numFmtId="169" fontId="54" fillId="4" borderId="39" xfId="26" applyNumberFormat="1" applyFont="1" applyFill="1" applyBorder="1" applyAlignment="1" applyProtection="1">
      <alignment horizontal="center" vertical="center"/>
      <protection hidden="1"/>
    </xf>
    <xf numFmtId="169" fontId="54" fillId="4" borderId="27" xfId="26" applyNumberFormat="1" applyFont="1" applyFill="1" applyBorder="1" applyAlignment="1" applyProtection="1">
      <alignment horizontal="center" vertical="center"/>
      <protection hidden="1"/>
    </xf>
    <xf numFmtId="7" fontId="54" fillId="24" borderId="53" xfId="24" applyNumberFormat="1" applyFont="1" applyFill="1" applyBorder="1" applyAlignment="1" applyProtection="1">
      <alignment horizontal="center" vertical="center"/>
      <protection hidden="1"/>
    </xf>
    <xf numFmtId="7" fontId="54" fillId="24" borderId="17" xfId="24" applyNumberFormat="1" applyFont="1" applyFill="1" applyBorder="1" applyAlignment="1" applyProtection="1">
      <alignment horizontal="center" vertical="center"/>
      <protection hidden="1"/>
    </xf>
    <xf numFmtId="7" fontId="54" fillId="24" borderId="4" xfId="24" applyNumberFormat="1" applyFont="1" applyFill="1" applyBorder="1" applyAlignment="1" applyProtection="1">
      <alignment horizontal="center" vertical="center"/>
      <protection hidden="1"/>
    </xf>
    <xf numFmtId="7" fontId="54" fillId="24" borderId="84" xfId="24" applyNumberFormat="1" applyFont="1" applyFill="1" applyBorder="1" applyAlignment="1" applyProtection="1">
      <alignment horizontal="center" vertical="center"/>
      <protection hidden="1"/>
    </xf>
    <xf numFmtId="0" fontId="33" fillId="9" borderId="74" xfId="24" applyFont="1" applyFill="1" applyBorder="1" applyAlignment="1" applyProtection="1">
      <alignment horizontal="left" vertical="center"/>
      <protection hidden="1"/>
    </xf>
    <xf numFmtId="0" fontId="33" fillId="9" borderId="71" xfId="24" applyFont="1" applyFill="1" applyBorder="1" applyAlignment="1" applyProtection="1">
      <alignment horizontal="left" vertical="center"/>
      <protection hidden="1"/>
    </xf>
    <xf numFmtId="0" fontId="14" fillId="7" borderId="11" xfId="24" applyFont="1" applyFill="1" applyBorder="1" applyAlignment="1" applyProtection="1">
      <alignment horizontal="center" vertical="center" wrapText="1"/>
      <protection hidden="1"/>
    </xf>
    <xf numFmtId="181" fontId="54" fillId="0" borderId="27" xfId="28" applyNumberFormat="1" applyFont="1" applyFill="1" applyBorder="1" applyAlignment="1" applyProtection="1">
      <alignment horizontal="center" vertical="center"/>
      <protection hidden="1"/>
    </xf>
    <xf numFmtId="181" fontId="54" fillId="0" borderId="1" xfId="28" applyNumberFormat="1" applyFont="1" applyFill="1" applyBorder="1" applyAlignment="1" applyProtection="1">
      <alignment horizontal="center" vertical="center"/>
      <protection hidden="1"/>
    </xf>
    <xf numFmtId="181" fontId="54" fillId="0" borderId="44" xfId="28" applyNumberFormat="1" applyFont="1" applyFill="1" applyBorder="1" applyAlignment="1" applyProtection="1">
      <alignment horizontal="center" vertical="center"/>
      <protection hidden="1"/>
    </xf>
    <xf numFmtId="0" fontId="19" fillId="11" borderId="83" xfId="24" applyFont="1" applyFill="1" applyBorder="1" applyAlignment="1" applyProtection="1">
      <alignment horizontal="center" vertical="center"/>
      <protection hidden="1"/>
    </xf>
    <xf numFmtId="0" fontId="19" fillId="11" borderId="84" xfId="24" applyFont="1" applyFill="1" applyBorder="1" applyAlignment="1" applyProtection="1">
      <alignment horizontal="center" vertical="center"/>
      <protection hidden="1"/>
    </xf>
    <xf numFmtId="0" fontId="54" fillId="24" borderId="74" xfId="24" applyFont="1" applyFill="1" applyBorder="1" applyAlignment="1" applyProtection="1">
      <alignment horizontal="center" vertical="center" textRotation="90"/>
      <protection hidden="1"/>
    </xf>
    <xf numFmtId="0" fontId="54" fillId="24" borderId="51" xfId="24" applyFont="1" applyFill="1" applyBorder="1" applyAlignment="1" applyProtection="1">
      <alignment horizontal="center" vertical="center" textRotation="90"/>
      <protection hidden="1"/>
    </xf>
    <xf numFmtId="0" fontId="54" fillId="24" borderId="67" xfId="24" applyFont="1" applyFill="1" applyBorder="1" applyAlignment="1" applyProtection="1">
      <alignment horizontal="center" vertical="center" textRotation="90"/>
      <protection hidden="1"/>
    </xf>
    <xf numFmtId="0" fontId="14" fillId="7" borderId="25" xfId="24" applyFont="1" applyFill="1" applyBorder="1" applyAlignment="1" applyProtection="1">
      <alignment horizontal="center" vertical="center" wrapText="1"/>
      <protection hidden="1"/>
    </xf>
    <xf numFmtId="0" fontId="29" fillId="7" borderId="51" xfId="24" applyFont="1" applyFill="1" applyBorder="1" applyAlignment="1" applyProtection="1">
      <alignment horizontal="center" vertical="center" wrapText="1"/>
      <protection hidden="1"/>
    </xf>
    <xf numFmtId="0" fontId="29" fillId="7" borderId="0" xfId="24" applyFont="1" applyFill="1" applyAlignment="1" applyProtection="1">
      <alignment horizontal="center" vertical="center" wrapText="1"/>
      <protection hidden="1"/>
    </xf>
    <xf numFmtId="0" fontId="29" fillId="7" borderId="52" xfId="24" applyFont="1" applyFill="1" applyBorder="1" applyAlignment="1" applyProtection="1">
      <alignment horizontal="center" vertical="center" wrapText="1"/>
      <protection hidden="1"/>
    </xf>
    <xf numFmtId="0" fontId="29" fillId="7" borderId="68" xfId="24" applyFont="1" applyFill="1" applyBorder="1" applyAlignment="1" applyProtection="1">
      <alignment horizontal="center" vertical="center" wrapText="1"/>
      <protection hidden="1"/>
    </xf>
    <xf numFmtId="0" fontId="29" fillId="7" borderId="21" xfId="24" applyFont="1" applyFill="1" applyBorder="1" applyAlignment="1" applyProtection="1">
      <alignment horizontal="center" vertical="center"/>
      <protection hidden="1"/>
    </xf>
    <xf numFmtId="0" fontId="29" fillId="7" borderId="68" xfId="24" applyFont="1" applyFill="1" applyBorder="1" applyAlignment="1" applyProtection="1">
      <alignment horizontal="center" vertical="center"/>
      <protection hidden="1"/>
    </xf>
    <xf numFmtId="0" fontId="29" fillId="7" borderId="52" xfId="24" applyFont="1" applyFill="1" applyBorder="1" applyAlignment="1" applyProtection="1">
      <alignment horizontal="center" vertical="center"/>
      <protection hidden="1"/>
    </xf>
    <xf numFmtId="0" fontId="54" fillId="24" borderId="78" xfId="24" applyFont="1" applyFill="1" applyBorder="1" applyAlignment="1" applyProtection="1">
      <alignment horizontal="center" vertical="center" textRotation="90"/>
      <protection hidden="1"/>
    </xf>
    <xf numFmtId="0" fontId="54" fillId="24" borderId="80" xfId="24" applyFont="1" applyFill="1" applyBorder="1" applyAlignment="1" applyProtection="1">
      <alignment horizontal="center" vertical="center" textRotation="90"/>
      <protection hidden="1"/>
    </xf>
    <xf numFmtId="0" fontId="54" fillId="24" borderId="64" xfId="24" applyFont="1" applyFill="1" applyBorder="1" applyAlignment="1" applyProtection="1">
      <alignment horizontal="center" vertical="center" textRotation="90"/>
      <protection hidden="1"/>
    </xf>
    <xf numFmtId="0" fontId="14" fillId="7" borderId="24" xfId="24" applyFont="1" applyFill="1" applyBorder="1" applyAlignment="1" applyProtection="1">
      <alignment horizontal="center" vertical="center" wrapText="1"/>
      <protection hidden="1"/>
    </xf>
    <xf numFmtId="0" fontId="14" fillId="7" borderId="23" xfId="24" applyFont="1" applyFill="1" applyBorder="1" applyAlignment="1" applyProtection="1">
      <alignment horizontal="center" vertical="center" wrapText="1"/>
      <protection hidden="1"/>
    </xf>
    <xf numFmtId="181" fontId="54" fillId="0" borderId="77" xfId="28" applyNumberFormat="1" applyFont="1" applyFill="1" applyBorder="1" applyAlignment="1" applyProtection="1">
      <alignment horizontal="center" vertical="center"/>
      <protection hidden="1"/>
    </xf>
    <xf numFmtId="181" fontId="54" fillId="0" borderId="8" xfId="28" applyNumberFormat="1" applyFont="1" applyFill="1" applyBorder="1" applyAlignment="1" applyProtection="1">
      <alignment horizontal="center" vertical="center"/>
      <protection hidden="1"/>
    </xf>
    <xf numFmtId="181" fontId="54" fillId="0" borderId="3" xfId="28" applyNumberFormat="1" applyFont="1" applyFill="1" applyBorder="1" applyAlignment="1" applyProtection="1">
      <alignment horizontal="center" vertical="center"/>
      <protection hidden="1"/>
    </xf>
    <xf numFmtId="181" fontId="54" fillId="0" borderId="26" xfId="28" applyNumberFormat="1" applyFont="1" applyFill="1" applyBorder="1" applyAlignment="1" applyProtection="1">
      <alignment horizontal="center" vertical="center"/>
      <protection hidden="1"/>
    </xf>
    <xf numFmtId="181" fontId="54" fillId="0" borderId="18" xfId="28" applyNumberFormat="1" applyFont="1" applyFill="1" applyBorder="1" applyAlignment="1" applyProtection="1">
      <alignment horizontal="center" vertical="center"/>
      <protection hidden="1"/>
    </xf>
    <xf numFmtId="181" fontId="54" fillId="0" borderId="2" xfId="28" applyNumberFormat="1" applyFont="1" applyFill="1" applyBorder="1" applyAlignment="1" applyProtection="1">
      <alignment horizontal="center" vertical="center"/>
      <protection hidden="1"/>
    </xf>
    <xf numFmtId="179" fontId="54" fillId="0" borderId="26" xfId="24" applyNumberFormat="1" applyFont="1" applyBorder="1" applyAlignment="1" applyProtection="1">
      <alignment horizontal="center" vertical="center"/>
      <protection hidden="1"/>
    </xf>
    <xf numFmtId="179" fontId="54" fillId="0" borderId="18" xfId="24" applyNumberFormat="1" applyFont="1" applyBorder="1" applyAlignment="1" applyProtection="1">
      <alignment horizontal="center" vertical="center"/>
      <protection hidden="1"/>
    </xf>
    <xf numFmtId="179" fontId="54" fillId="0" borderId="2" xfId="24" applyNumberFormat="1" applyFont="1" applyBorder="1" applyAlignment="1" applyProtection="1">
      <alignment horizontal="center" vertical="center"/>
      <protection hidden="1"/>
    </xf>
    <xf numFmtId="0" fontId="14" fillId="7" borderId="71" xfId="24" applyFont="1" applyFill="1" applyBorder="1" applyAlignment="1" applyProtection="1">
      <alignment horizontal="center" vertical="center" wrapText="1"/>
      <protection hidden="1"/>
    </xf>
    <xf numFmtId="0" fontId="14" fillId="7" borderId="72" xfId="24" applyFont="1" applyFill="1" applyBorder="1" applyAlignment="1" applyProtection="1">
      <alignment horizontal="center" vertical="center" wrapText="1"/>
      <protection hidden="1"/>
    </xf>
    <xf numFmtId="0" fontId="14" fillId="7" borderId="0" xfId="24" applyFont="1" applyFill="1" applyAlignment="1" applyProtection="1">
      <alignment horizontal="center" vertical="center" wrapText="1"/>
      <protection hidden="1"/>
    </xf>
    <xf numFmtId="0" fontId="14" fillId="7" borderId="52" xfId="24" applyFont="1" applyFill="1" applyBorder="1" applyAlignment="1" applyProtection="1">
      <alignment horizontal="center" vertical="center" wrapText="1"/>
      <protection hidden="1"/>
    </xf>
    <xf numFmtId="179" fontId="54" fillId="0" borderId="27" xfId="24" applyNumberFormat="1" applyFont="1" applyBorder="1" applyAlignment="1" applyProtection="1">
      <alignment horizontal="center" vertical="center"/>
      <protection hidden="1"/>
    </xf>
    <xf numFmtId="179" fontId="54" fillId="0" borderId="1" xfId="24" applyNumberFormat="1" applyFont="1" applyBorder="1" applyAlignment="1" applyProtection="1">
      <alignment horizontal="center" vertical="center"/>
      <protection hidden="1"/>
    </xf>
    <xf numFmtId="179" fontId="54" fillId="0" borderId="44" xfId="24" applyNumberFormat="1" applyFont="1" applyBorder="1" applyAlignment="1" applyProtection="1">
      <alignment horizontal="center" vertical="center"/>
      <protection hidden="1"/>
    </xf>
    <xf numFmtId="169" fontId="54" fillId="0" borderId="24" xfId="26" applyNumberFormat="1" applyFont="1" applyFill="1" applyBorder="1" applyAlignment="1" applyProtection="1">
      <alignment horizontal="center" vertical="center"/>
      <protection hidden="1"/>
    </xf>
    <xf numFmtId="172" fontId="14" fillId="7" borderId="23" xfId="24" applyNumberFormat="1"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protection hidden="1"/>
    </xf>
    <xf numFmtId="0" fontId="14" fillId="7" borderId="0" xfId="24" applyFont="1" applyFill="1" applyAlignment="1" applyProtection="1">
      <alignment horizontal="center" vertical="center"/>
      <protection hidden="1"/>
    </xf>
    <xf numFmtId="0" fontId="14" fillId="7" borderId="52" xfId="24" applyFont="1" applyFill="1" applyBorder="1" applyAlignment="1" applyProtection="1">
      <alignment horizontal="center" vertical="center"/>
      <protection hidden="1"/>
    </xf>
    <xf numFmtId="0" fontId="14" fillId="25" borderId="53" xfId="24" applyFont="1" applyFill="1" applyBorder="1" applyAlignment="1" applyProtection="1">
      <alignment horizontal="center" vertical="center" wrapText="1"/>
      <protection hidden="1"/>
    </xf>
    <xf numFmtId="0" fontId="14" fillId="25" borderId="15" xfId="24" applyFont="1" applyFill="1" applyBorder="1" applyAlignment="1" applyProtection="1">
      <alignment horizontal="center" vertical="center" wrapText="1"/>
      <protection hidden="1"/>
    </xf>
    <xf numFmtId="0" fontId="14" fillId="10" borderId="9" xfId="24" applyFont="1" applyFill="1" applyBorder="1" applyAlignment="1" applyProtection="1">
      <alignment horizontal="center" vertical="center" wrapText="1"/>
      <protection hidden="1"/>
    </xf>
    <xf numFmtId="0" fontId="14" fillId="10" borderId="15" xfId="24" applyFont="1" applyFill="1" applyBorder="1" applyAlignment="1" applyProtection="1">
      <alignment horizontal="center" vertical="center" wrapText="1"/>
      <protection hidden="1"/>
    </xf>
    <xf numFmtId="0" fontId="14" fillId="26" borderId="9" xfId="24" applyFont="1" applyFill="1" applyBorder="1" applyAlignment="1" applyProtection="1">
      <alignment horizontal="center" vertical="center" wrapText="1"/>
      <protection hidden="1"/>
    </xf>
    <xf numFmtId="0" fontId="14" fillId="26" borderId="8" xfId="24" applyFont="1" applyFill="1" applyBorder="1" applyAlignment="1" applyProtection="1">
      <alignment horizontal="center" vertical="center" wrapText="1"/>
      <protection hidden="1"/>
    </xf>
    <xf numFmtId="0" fontId="14" fillId="22" borderId="9" xfId="24" applyFont="1" applyFill="1" applyBorder="1" applyAlignment="1" applyProtection="1">
      <alignment horizontal="center" vertical="center" wrapText="1"/>
      <protection hidden="1"/>
    </xf>
    <xf numFmtId="0" fontId="14" fillId="22" borderId="15" xfId="24" applyFont="1" applyFill="1" applyBorder="1" applyAlignment="1" applyProtection="1">
      <alignment horizontal="center" vertical="center" wrapText="1"/>
      <protection hidden="1"/>
    </xf>
    <xf numFmtId="0" fontId="14" fillId="23" borderId="9" xfId="24" applyFont="1" applyFill="1" applyBorder="1" applyAlignment="1" applyProtection="1">
      <alignment horizontal="center" vertical="center" wrapText="1"/>
      <protection hidden="1"/>
    </xf>
    <xf numFmtId="0" fontId="14" fillId="23" borderId="15" xfId="24" applyFont="1" applyFill="1" applyBorder="1" applyAlignment="1" applyProtection="1">
      <alignment horizontal="center" vertical="center" wrapText="1"/>
      <protection hidden="1"/>
    </xf>
    <xf numFmtId="0" fontId="14" fillId="27" borderId="9" xfId="24" applyFont="1" applyFill="1" applyBorder="1" applyAlignment="1" applyProtection="1">
      <alignment horizontal="center" vertical="center" wrapText="1"/>
      <protection hidden="1"/>
    </xf>
    <xf numFmtId="0" fontId="14" fillId="27" borderId="17" xfId="24" applyFont="1" applyFill="1" applyBorder="1" applyAlignment="1" applyProtection="1">
      <alignment horizontal="center" vertical="center" wrapText="1"/>
      <protection hidden="1"/>
    </xf>
    <xf numFmtId="0" fontId="53" fillId="24" borderId="1" xfId="24" applyFont="1" applyFill="1" applyBorder="1" applyAlignment="1" applyProtection="1">
      <alignment horizontal="center" vertical="center" wrapText="1"/>
      <protection hidden="1"/>
    </xf>
    <xf numFmtId="0" fontId="53" fillId="24" borderId="9" xfId="24" applyFont="1" applyFill="1" applyBorder="1" applyAlignment="1" applyProtection="1">
      <alignment horizontal="center" vertical="center" wrapText="1"/>
      <protection hidden="1"/>
    </xf>
    <xf numFmtId="0" fontId="53" fillId="24" borderId="44" xfId="24" applyFont="1" applyFill="1" applyBorder="1" applyAlignment="1" applyProtection="1">
      <alignment horizontal="center" vertical="center" wrapText="1"/>
      <protection hidden="1"/>
    </xf>
    <xf numFmtId="0" fontId="53" fillId="24" borderId="69" xfId="24" applyFont="1" applyFill="1" applyBorder="1" applyAlignment="1" applyProtection="1">
      <alignment horizontal="center" vertical="center" wrapText="1"/>
      <protection hidden="1"/>
    </xf>
    <xf numFmtId="0" fontId="19" fillId="11" borderId="73" xfId="24" applyFont="1" applyFill="1" applyBorder="1" applyAlignment="1" applyProtection="1">
      <alignment horizontal="center" vertical="center"/>
      <protection hidden="1"/>
    </xf>
    <xf numFmtId="0" fontId="19" fillId="11" borderId="42" xfId="24" applyFont="1" applyFill="1" applyBorder="1" applyAlignment="1" applyProtection="1">
      <alignment horizontal="center" vertical="center"/>
      <protection hidden="1"/>
    </xf>
    <xf numFmtId="181" fontId="54" fillId="4" borderId="27" xfId="28" applyNumberFormat="1" applyFont="1" applyFill="1" applyBorder="1" applyAlignment="1" applyProtection="1">
      <alignment horizontal="center" vertical="center"/>
      <protection hidden="1"/>
    </xf>
    <xf numFmtId="181" fontId="54" fillId="4" borderId="1" xfId="28" applyNumberFormat="1" applyFont="1" applyFill="1" applyBorder="1" applyAlignment="1" applyProtection="1">
      <alignment horizontal="center" vertical="center"/>
      <protection hidden="1"/>
    </xf>
    <xf numFmtId="181" fontId="54" fillId="4" borderId="44" xfId="28" applyNumberFormat="1" applyFont="1" applyFill="1" applyBorder="1" applyAlignment="1" applyProtection="1">
      <alignment horizontal="center" vertical="center"/>
      <protection hidden="1"/>
    </xf>
    <xf numFmtId="0" fontId="14" fillId="7" borderId="75" xfId="24" applyFont="1" applyFill="1" applyBorder="1" applyAlignment="1" applyProtection="1">
      <alignment horizontal="center" vertical="center" wrapText="1"/>
      <protection hidden="1"/>
    </xf>
    <xf numFmtId="0" fontId="14" fillId="7" borderId="66" xfId="24" applyFont="1" applyFill="1" applyBorder="1" applyAlignment="1" applyProtection="1">
      <alignment horizontal="center" vertical="center" wrapText="1"/>
      <protection hidden="1"/>
    </xf>
    <xf numFmtId="0" fontId="14" fillId="7" borderId="77" xfId="24" applyFont="1" applyFill="1" applyBorder="1" applyAlignment="1" applyProtection="1">
      <alignment horizontal="center" vertical="center" wrapText="1"/>
      <protection hidden="1"/>
    </xf>
    <xf numFmtId="0" fontId="14" fillId="7" borderId="31" xfId="24" applyFont="1" applyFill="1" applyBorder="1" applyAlignment="1" applyProtection="1">
      <alignment horizontal="center" vertical="center" wrapText="1"/>
      <protection hidden="1"/>
    </xf>
    <xf numFmtId="0" fontId="14" fillId="7" borderId="30" xfId="24" applyFont="1" applyFill="1" applyBorder="1" applyAlignment="1" applyProtection="1">
      <alignment horizontal="center" vertical="center" wrapText="1"/>
      <protection hidden="1"/>
    </xf>
    <xf numFmtId="0" fontId="14" fillId="7" borderId="1" xfId="24" applyFont="1" applyFill="1" applyBorder="1" applyAlignment="1" applyProtection="1">
      <alignment horizontal="center" vertical="center" wrapText="1"/>
      <protection hidden="1"/>
    </xf>
    <xf numFmtId="0" fontId="14" fillId="7" borderId="9" xfId="24" applyFont="1" applyFill="1" applyBorder="1" applyAlignment="1" applyProtection="1">
      <alignment horizontal="center" vertical="center" wrapText="1"/>
      <protection hidden="1"/>
    </xf>
    <xf numFmtId="0" fontId="14" fillId="7" borderId="74" xfId="24"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wrapText="1"/>
      <protection hidden="1"/>
    </xf>
    <xf numFmtId="179" fontId="54" fillId="4" borderId="27" xfId="24" applyNumberFormat="1" applyFont="1" applyFill="1" applyBorder="1" applyAlignment="1" applyProtection="1">
      <alignment horizontal="center" vertical="center"/>
      <protection hidden="1"/>
    </xf>
    <xf numFmtId="179" fontId="54" fillId="4" borderId="1" xfId="24" applyNumberFormat="1" applyFont="1" applyFill="1" applyBorder="1" applyAlignment="1" applyProtection="1">
      <alignment horizontal="center" vertical="center"/>
      <protection hidden="1"/>
    </xf>
    <xf numFmtId="179" fontId="54" fillId="4" borderId="44" xfId="24" applyNumberFormat="1" applyFont="1" applyFill="1" applyBorder="1" applyAlignment="1" applyProtection="1">
      <alignment horizontal="center" vertical="center"/>
      <protection hidden="1"/>
    </xf>
    <xf numFmtId="0" fontId="14" fillId="7" borderId="74" xfId="24" applyFont="1" applyFill="1" applyBorder="1" applyAlignment="1" applyProtection="1">
      <alignment horizontal="center" vertical="center"/>
      <protection hidden="1"/>
    </xf>
    <xf numFmtId="0" fontId="14" fillId="7" borderId="71" xfId="24" applyFont="1" applyFill="1" applyBorder="1" applyAlignment="1" applyProtection="1">
      <alignment horizontal="center" vertical="center"/>
      <protection hidden="1"/>
    </xf>
    <xf numFmtId="0" fontId="14" fillId="7" borderId="72" xfId="24" applyFont="1" applyFill="1" applyBorder="1" applyAlignment="1" applyProtection="1">
      <alignment horizontal="center" vertical="center"/>
      <protection hidden="1"/>
    </xf>
    <xf numFmtId="180" fontId="53" fillId="4" borderId="9" xfId="24" applyNumberFormat="1" applyFont="1" applyFill="1" applyBorder="1" applyAlignment="1" applyProtection="1">
      <alignment horizontal="left" vertical="top"/>
      <protection hidden="1"/>
    </xf>
    <xf numFmtId="180" fontId="53" fillId="4" borderId="8" xfId="24" applyNumberFormat="1" applyFont="1" applyFill="1" applyBorder="1" applyAlignment="1" applyProtection="1">
      <alignment horizontal="left" vertical="top"/>
      <protection hidden="1"/>
    </xf>
    <xf numFmtId="0" fontId="14" fillId="7" borderId="17" xfId="24" applyFont="1" applyFill="1" applyBorder="1" applyAlignment="1" applyProtection="1">
      <alignment horizontal="center" vertical="center" wrapText="1"/>
      <protection hidden="1"/>
    </xf>
    <xf numFmtId="169" fontId="54" fillId="4" borderId="24" xfId="26" applyNumberFormat="1" applyFont="1" applyFill="1" applyBorder="1" applyAlignment="1" applyProtection="1">
      <alignment horizontal="center" vertical="center"/>
      <protection hidden="1"/>
    </xf>
    <xf numFmtId="181" fontId="54" fillId="0" borderId="28" xfId="28" applyNumberFormat="1" applyFont="1" applyFill="1" applyBorder="1" applyAlignment="1" applyProtection="1">
      <alignment horizontal="center" vertical="center"/>
      <protection hidden="1"/>
    </xf>
    <xf numFmtId="181" fontId="54" fillId="0" borderId="19" xfId="28" applyNumberFormat="1" applyFont="1" applyFill="1" applyBorder="1" applyAlignment="1" applyProtection="1">
      <alignment horizontal="center" vertical="center"/>
      <protection hidden="1"/>
    </xf>
    <xf numFmtId="181" fontId="54" fillId="0" borderId="43" xfId="28" applyNumberFormat="1" applyFont="1" applyFill="1" applyBorder="1" applyAlignment="1" applyProtection="1">
      <alignment horizontal="center" vertical="center"/>
      <protection hidden="1"/>
    </xf>
    <xf numFmtId="0" fontId="53" fillId="4" borderId="9" xfId="24" applyFont="1" applyFill="1" applyBorder="1" applyAlignment="1" applyProtection="1">
      <alignment horizontal="left" vertical="top" wrapText="1"/>
      <protection hidden="1"/>
    </xf>
    <xf numFmtId="0" fontId="53" fillId="4" borderId="8" xfId="24" applyFont="1" applyFill="1" applyBorder="1" applyAlignment="1" applyProtection="1">
      <alignment horizontal="left" vertical="top" wrapText="1"/>
      <protection hidden="1"/>
    </xf>
    <xf numFmtId="180" fontId="53" fillId="4" borderId="9" xfId="24" applyNumberFormat="1" applyFont="1" applyFill="1" applyBorder="1" applyAlignment="1" applyProtection="1">
      <alignment horizontal="left" vertical="center"/>
      <protection hidden="1"/>
    </xf>
    <xf numFmtId="180" fontId="53" fillId="4" borderId="8" xfId="24" applyNumberFormat="1" applyFont="1" applyFill="1" applyBorder="1" applyAlignment="1" applyProtection="1">
      <alignment horizontal="left" vertical="center"/>
      <protection hidden="1"/>
    </xf>
    <xf numFmtId="0" fontId="53" fillId="4" borderId="14" xfId="24" applyFont="1" applyFill="1" applyBorder="1" applyAlignment="1" applyProtection="1">
      <alignment horizontal="center" vertical="center" wrapText="1"/>
      <protection hidden="1"/>
    </xf>
    <xf numFmtId="0" fontId="53" fillId="4" borderId="13" xfId="24" applyFont="1" applyFill="1" applyBorder="1" applyAlignment="1" applyProtection="1">
      <alignment horizontal="center" vertical="center" wrapText="1"/>
      <protection hidden="1"/>
    </xf>
    <xf numFmtId="0" fontId="53" fillId="4" borderId="12" xfId="24" applyFont="1" applyFill="1" applyBorder="1" applyAlignment="1" applyProtection="1">
      <alignment horizontal="center" vertical="center" wrapText="1"/>
      <protection hidden="1"/>
    </xf>
    <xf numFmtId="0" fontId="53" fillId="4" borderId="11" xfId="24" applyFont="1" applyFill="1" applyBorder="1" applyAlignment="1" applyProtection="1">
      <alignment horizontal="center" vertical="center" wrapText="1"/>
      <protection hidden="1"/>
    </xf>
    <xf numFmtId="0" fontId="53" fillId="4" borderId="0" xfId="24" applyFont="1" applyFill="1" applyAlignment="1" applyProtection="1">
      <alignment horizontal="center" vertical="center" wrapText="1"/>
      <protection hidden="1"/>
    </xf>
    <xf numFmtId="0" fontId="53" fillId="4" borderId="66" xfId="24" applyFont="1" applyFill="1" applyBorder="1" applyAlignment="1" applyProtection="1">
      <alignment horizontal="center" vertical="center" wrapText="1"/>
      <protection hidden="1"/>
    </xf>
    <xf numFmtId="0" fontId="53" fillId="4" borderId="10" xfId="24" applyFont="1" applyFill="1" applyBorder="1" applyAlignment="1" applyProtection="1">
      <alignment horizontal="center" vertical="center" wrapText="1"/>
      <protection hidden="1"/>
    </xf>
    <xf numFmtId="0" fontId="53" fillId="4" borderId="68" xfId="24" applyFont="1" applyFill="1" applyBorder="1" applyAlignment="1" applyProtection="1">
      <alignment horizontal="center" vertical="center" wrapText="1"/>
      <protection hidden="1"/>
    </xf>
    <xf numFmtId="0" fontId="53" fillId="4" borderId="77" xfId="24" applyFont="1" applyFill="1" applyBorder="1" applyAlignment="1" applyProtection="1">
      <alignment horizontal="center" vertical="center" wrapText="1"/>
      <protection hidden="1"/>
    </xf>
    <xf numFmtId="0" fontId="28" fillId="7" borderId="78" xfId="24" applyFont="1" applyFill="1" applyBorder="1" applyAlignment="1" applyProtection="1">
      <alignment horizontal="center" vertical="center"/>
      <protection hidden="1"/>
    </xf>
    <xf numFmtId="0" fontId="28" fillId="7" borderId="80" xfId="24" applyFont="1" applyFill="1" applyBorder="1" applyAlignment="1" applyProtection="1">
      <alignment horizontal="center" vertical="center"/>
      <protection hidden="1"/>
    </xf>
    <xf numFmtId="0" fontId="28" fillId="7" borderId="64" xfId="24" applyFont="1" applyFill="1" applyBorder="1" applyAlignment="1" applyProtection="1">
      <alignment horizontal="center" vertical="center"/>
      <protection hidden="1"/>
    </xf>
    <xf numFmtId="0" fontId="53" fillId="7" borderId="32" xfId="24" applyFont="1" applyFill="1" applyBorder="1" applyAlignment="1" applyProtection="1">
      <alignment horizontal="center" vertical="center" wrapText="1"/>
      <protection hidden="1"/>
    </xf>
    <xf numFmtId="0" fontId="53" fillId="7" borderId="31" xfId="24" applyFont="1" applyFill="1" applyBorder="1" applyAlignment="1" applyProtection="1">
      <alignment horizontal="center" vertical="center" wrapText="1"/>
      <protection hidden="1"/>
    </xf>
    <xf numFmtId="0" fontId="53" fillId="7" borderId="29" xfId="24" applyFont="1" applyFill="1" applyBorder="1" applyAlignment="1" applyProtection="1">
      <alignment horizontal="center" vertical="center" wrapText="1"/>
      <protection hidden="1"/>
    </xf>
    <xf numFmtId="0" fontId="53" fillId="7" borderId="79" xfId="24" applyFont="1" applyFill="1" applyBorder="1" applyAlignment="1" applyProtection="1">
      <alignment horizontal="center" vertical="center" wrapText="1"/>
      <protection hidden="1"/>
    </xf>
    <xf numFmtId="0" fontId="53" fillId="7" borderId="30" xfId="24" applyFont="1" applyFill="1" applyBorder="1" applyAlignment="1" applyProtection="1">
      <alignment horizontal="center" vertical="center" wrapText="1"/>
      <protection hidden="1"/>
    </xf>
    <xf numFmtId="0" fontId="53" fillId="7" borderId="53" xfId="24" applyFont="1" applyFill="1" applyBorder="1" applyAlignment="1" applyProtection="1">
      <alignment horizontal="center" vertical="top" wrapText="1"/>
      <protection hidden="1"/>
    </xf>
    <xf numFmtId="0" fontId="53" fillId="7" borderId="15" xfId="24" applyFont="1" applyFill="1" applyBorder="1" applyAlignment="1" applyProtection="1">
      <alignment horizontal="center" vertical="top" wrapText="1"/>
      <protection hidden="1"/>
    </xf>
    <xf numFmtId="0" fontId="53" fillId="7" borderId="17" xfId="24" applyFont="1" applyFill="1" applyBorder="1" applyAlignment="1" applyProtection="1">
      <alignment horizontal="center" vertical="top" wrapText="1"/>
      <protection hidden="1"/>
    </xf>
    <xf numFmtId="0" fontId="28" fillId="0" borderId="66" xfId="24" applyFont="1" applyBorder="1" applyAlignment="1" applyProtection="1">
      <alignment horizontal="left" vertical="center" wrapText="1"/>
      <protection hidden="1"/>
    </xf>
    <xf numFmtId="0" fontId="56" fillId="4" borderId="14" xfId="24" applyFont="1" applyFill="1" applyBorder="1" applyAlignment="1" applyProtection="1">
      <alignment horizontal="center" vertical="center" wrapText="1"/>
      <protection hidden="1"/>
    </xf>
    <xf numFmtId="0" fontId="56" fillId="4" borderId="13" xfId="24" applyFont="1" applyFill="1" applyBorder="1" applyAlignment="1" applyProtection="1">
      <alignment horizontal="center" vertical="center" wrapText="1"/>
      <protection hidden="1"/>
    </xf>
    <xf numFmtId="0" fontId="56" fillId="4" borderId="12" xfId="24" applyFont="1" applyFill="1" applyBorder="1" applyAlignment="1" applyProtection="1">
      <alignment horizontal="center" vertical="center" wrapText="1"/>
      <protection hidden="1"/>
    </xf>
    <xf numFmtId="0" fontId="56" fillId="4" borderId="10" xfId="24" applyFont="1" applyFill="1" applyBorder="1" applyAlignment="1" applyProtection="1">
      <alignment horizontal="center" vertical="center" wrapText="1"/>
      <protection hidden="1"/>
    </xf>
    <xf numFmtId="0" fontId="56" fillId="4" borderId="68" xfId="24" applyFont="1" applyFill="1" applyBorder="1" applyAlignment="1" applyProtection="1">
      <alignment horizontal="center" vertical="center" wrapText="1"/>
      <protection hidden="1"/>
    </xf>
    <xf numFmtId="0" fontId="56" fillId="4" borderId="77" xfId="24" applyFont="1" applyFill="1" applyBorder="1" applyAlignment="1" applyProtection="1">
      <alignment horizontal="center" vertical="center" wrapText="1"/>
      <protection hidden="1"/>
    </xf>
    <xf numFmtId="0" fontId="53" fillId="4" borderId="14" xfId="24" applyFont="1" applyFill="1" applyBorder="1" applyAlignment="1" applyProtection="1">
      <alignment horizontal="left" vertical="top" wrapText="1"/>
      <protection hidden="1"/>
    </xf>
    <xf numFmtId="0" fontId="53" fillId="4" borderId="13" xfId="24" applyFont="1" applyFill="1" applyBorder="1" applyAlignment="1" applyProtection="1">
      <alignment horizontal="left" vertical="top" wrapText="1"/>
      <protection hidden="1"/>
    </xf>
    <xf numFmtId="0" fontId="53" fillId="4" borderId="12" xfId="24" applyFont="1" applyFill="1" applyBorder="1" applyAlignment="1" applyProtection="1">
      <alignment horizontal="left" vertical="top" wrapText="1"/>
      <protection hidden="1"/>
    </xf>
    <xf numFmtId="0" fontId="53" fillId="4" borderId="10" xfId="24" applyFont="1" applyFill="1" applyBorder="1" applyAlignment="1" applyProtection="1">
      <alignment horizontal="left" vertical="top" wrapText="1"/>
      <protection hidden="1"/>
    </xf>
    <xf numFmtId="0" fontId="53" fillId="4" borderId="68" xfId="24" applyFont="1" applyFill="1" applyBorder="1" applyAlignment="1" applyProtection="1">
      <alignment horizontal="left" vertical="top" wrapText="1"/>
      <protection hidden="1"/>
    </xf>
    <xf numFmtId="0" fontId="53" fillId="4" borderId="77" xfId="24" applyFont="1" applyFill="1" applyBorder="1" applyAlignment="1" applyProtection="1">
      <alignment horizontal="left" vertical="top" wrapText="1"/>
      <protection hidden="1"/>
    </xf>
    <xf numFmtId="0" fontId="57" fillId="4" borderId="14" xfId="24" applyFont="1" applyFill="1" applyBorder="1" applyAlignment="1" applyProtection="1">
      <alignment horizontal="left" vertical="center" wrapText="1"/>
      <protection hidden="1"/>
    </xf>
    <xf numFmtId="0" fontId="57" fillId="4" borderId="13" xfId="24" applyFont="1" applyFill="1" applyBorder="1" applyAlignment="1" applyProtection="1">
      <alignment horizontal="left" vertical="center" wrapText="1"/>
      <protection hidden="1"/>
    </xf>
    <xf numFmtId="0" fontId="57" fillId="4" borderId="12" xfId="24" applyFont="1" applyFill="1" applyBorder="1" applyAlignment="1" applyProtection="1">
      <alignment horizontal="left" vertical="center" wrapText="1"/>
      <protection hidden="1"/>
    </xf>
    <xf numFmtId="0" fontId="57" fillId="4" borderId="10" xfId="24" applyFont="1" applyFill="1" applyBorder="1" applyAlignment="1" applyProtection="1">
      <alignment horizontal="left" vertical="center" wrapText="1"/>
      <protection hidden="1"/>
    </xf>
    <xf numFmtId="0" fontId="57" fillId="4" borderId="68" xfId="24" applyFont="1" applyFill="1" applyBorder="1" applyAlignment="1" applyProtection="1">
      <alignment horizontal="left" vertical="center" wrapText="1"/>
      <protection hidden="1"/>
    </xf>
    <xf numFmtId="0" fontId="57" fillId="4" borderId="77" xfId="24" applyFont="1" applyFill="1" applyBorder="1" applyAlignment="1" applyProtection="1">
      <alignment horizontal="left" vertical="center" wrapText="1"/>
      <protection hidden="1"/>
    </xf>
    <xf numFmtId="0" fontId="28" fillId="4" borderId="14" xfId="24" applyFont="1" applyFill="1" applyBorder="1" applyAlignment="1" applyProtection="1">
      <alignment horizontal="center" vertical="center"/>
      <protection hidden="1"/>
    </xf>
    <xf numFmtId="0" fontId="28" fillId="4" borderId="13" xfId="24" applyFont="1" applyFill="1" applyBorder="1" applyAlignment="1" applyProtection="1">
      <alignment horizontal="center" vertical="center"/>
      <protection hidden="1"/>
    </xf>
    <xf numFmtId="0" fontId="28" fillId="4" borderId="12" xfId="24" applyFont="1" applyFill="1" applyBorder="1" applyAlignment="1" applyProtection="1">
      <alignment horizontal="center" vertical="center"/>
      <protection hidden="1"/>
    </xf>
    <xf numFmtId="0" fontId="28" fillId="4" borderId="10" xfId="24" applyFont="1" applyFill="1" applyBorder="1" applyAlignment="1" applyProtection="1">
      <alignment horizontal="center" vertical="center"/>
      <protection hidden="1"/>
    </xf>
    <xf numFmtId="0" fontId="28" fillId="4" borderId="68" xfId="24" applyFont="1" applyFill="1" applyBorder="1" applyAlignment="1" applyProtection="1">
      <alignment horizontal="center" vertical="center"/>
      <protection hidden="1"/>
    </xf>
    <xf numFmtId="0" fontId="28" fillId="4" borderId="77" xfId="24" applyFont="1" applyFill="1" applyBorder="1" applyAlignment="1" applyProtection="1">
      <alignment horizontal="center" vertical="center"/>
      <protection hidden="1"/>
    </xf>
    <xf numFmtId="0" fontId="53" fillId="4" borderId="1" xfId="24" applyFont="1" applyFill="1" applyBorder="1" applyAlignment="1" applyProtection="1">
      <alignment horizontal="left" vertical="top" wrapText="1"/>
      <protection hidden="1"/>
    </xf>
    <xf numFmtId="0" fontId="55" fillId="4" borderId="9" xfId="24" applyFont="1" applyFill="1" applyBorder="1" applyAlignment="1" applyProtection="1">
      <alignment horizontal="left" vertical="center" wrapText="1"/>
      <protection hidden="1"/>
    </xf>
    <xf numFmtId="0" fontId="55" fillId="4" borderId="15" xfId="24" applyFont="1" applyFill="1" applyBorder="1" applyAlignment="1" applyProtection="1">
      <alignment horizontal="left" vertical="center" wrapText="1"/>
      <protection hidden="1"/>
    </xf>
    <xf numFmtId="0" fontId="55" fillId="4" borderId="8" xfId="24" applyFont="1" applyFill="1" applyBorder="1" applyAlignment="1" applyProtection="1">
      <alignment horizontal="left" vertical="center" wrapText="1"/>
      <protection hidden="1"/>
    </xf>
  </cellXfs>
  <cellStyles count="30">
    <cellStyle name="Currency 2" xfId="3" xr:uid="{00000000-0005-0000-0000-000000000000}"/>
    <cellStyle name="Navadno" xfId="0" builtinId="0"/>
    <cellStyle name="Navadno 2" xfId="5" xr:uid="{00000000-0005-0000-0000-000002000000}"/>
    <cellStyle name="Navadno 2 2" xfId="11" xr:uid="{00000000-0005-0000-0000-000003000000}"/>
    <cellStyle name="Navadno 2 2 2" xfId="24" xr:uid="{BD5E903F-6DF7-4A71-97C2-1108F4445BD6}"/>
    <cellStyle name="Navadno 3" xfId="16" xr:uid="{00000000-0005-0000-0000-000004000000}"/>
    <cellStyle name="Navadno 4" xfId="17" xr:uid="{00000000-0005-0000-0000-000005000000}"/>
    <cellStyle name="Navadno 4 2" xfId="19" xr:uid="{00000000-0005-0000-0000-000006000000}"/>
    <cellStyle name="Navadno 5" xfId="18" xr:uid="{00000000-0005-0000-0000-000007000000}"/>
    <cellStyle name="Navadno 6" xfId="25" xr:uid="{0D99D3D1-DBF8-4594-9B9B-CDA20E10D13F}"/>
    <cellStyle name="Normal 2" xfId="2" xr:uid="{00000000-0005-0000-0000-000008000000}"/>
    <cellStyle name="Normal 2 2" xfId="15" xr:uid="{00000000-0005-0000-0000-000009000000}"/>
    <cellStyle name="Normal 3" xfId="1" xr:uid="{00000000-0005-0000-0000-00000A000000}"/>
    <cellStyle name="Odstotek" xfId="23" builtinId="5"/>
    <cellStyle name="Odstotek 2" xfId="7" xr:uid="{00000000-0005-0000-0000-00000C000000}"/>
    <cellStyle name="Odstotek 2 2" xfId="13" xr:uid="{00000000-0005-0000-0000-00000D000000}"/>
    <cellStyle name="Odstotek 3" xfId="21" xr:uid="{00000000-0005-0000-0000-00000E000000}"/>
    <cellStyle name="Percent 2" xfId="4" xr:uid="{00000000-0005-0000-0000-00000F000000}"/>
    <cellStyle name="Standard_Vorlage_Kalk_ AC 030123 2" xfId="8" xr:uid="{00000000-0005-0000-0000-000010000000}"/>
    <cellStyle name="Valuta" xfId="10" builtinId="4"/>
    <cellStyle name="Valuta 2" xfId="6" xr:uid="{00000000-0005-0000-0000-000012000000}"/>
    <cellStyle name="Valuta 2 2" xfId="27" xr:uid="{DC10BAF8-407F-4D48-AE6F-CD36CF1D21D2}"/>
    <cellStyle name="Valuta 2 2 2" xfId="28" xr:uid="{80A78527-001C-495E-849A-84825F5872A6}"/>
    <cellStyle name="Valuta 3" xfId="20" xr:uid="{00000000-0005-0000-0000-000013000000}"/>
    <cellStyle name="Valuta 4" xfId="29" xr:uid="{93C11454-9E78-4622-A373-B850ED82D4D9}"/>
    <cellStyle name="Valuta 5" xfId="14" xr:uid="{00000000-0005-0000-0000-000014000000}"/>
    <cellStyle name="Vejica" xfId="9" builtinId="3"/>
    <cellStyle name="Vejica 2" xfId="22" xr:uid="{00000000-0005-0000-0000-000016000000}"/>
    <cellStyle name="Vejica 3" xfId="12" xr:uid="{00000000-0005-0000-0000-000017000000}"/>
    <cellStyle name="Vejica 4" xfId="26" xr:uid="{84A918E2-C5EB-43C5-942D-C6521E2CC24E}"/>
  </cellStyles>
  <dxfs count="55">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b/>
        <i val="0"/>
      </font>
      <fill>
        <patternFill>
          <bgColor rgb="FFFF0000"/>
        </patternFill>
      </fill>
    </dxf>
    <dxf>
      <font>
        <b/>
        <i val="0"/>
      </font>
      <fill>
        <patternFill>
          <bgColor rgb="FFFF0000"/>
        </patternFill>
      </fill>
    </dxf>
    <dxf>
      <font>
        <b/>
        <i val="0"/>
      </font>
      <fill>
        <patternFill>
          <bgColor rgb="FFFF0000"/>
        </patternFill>
      </fill>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b/>
        <i val="0"/>
        <strike val="0"/>
        <condense val="0"/>
        <extend val="0"/>
        <outline val="0"/>
        <shadow val="0"/>
        <u val="none"/>
        <vertAlign val="baseline"/>
        <sz val="11"/>
        <color theme="1"/>
        <name val="Times New Roman"/>
        <family val="1"/>
        <charset val="238"/>
        <scheme val="none"/>
      </font>
      <alignment horizontal="center" vertical="bottom" textRotation="0" wrapText="0" indent="0" justifyLastLine="0" shrinkToFit="0" readingOrder="0"/>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7" displayName="Tabela7" ref="A5:F8" totalsRowShown="0" headerRowDxfId="54" dataDxfId="53">
  <autoFilter ref="A5:F8" xr:uid="{00000000-0009-0000-0100-000001000000}"/>
  <tableColumns count="6">
    <tableColumn id="1" xr3:uid="{00000000-0010-0000-0000-000001000000}" name="Št." dataDxfId="52"/>
    <tableColumn id="2" xr3:uid="{00000000-0010-0000-0000-000002000000}" name="ID" dataDxfId="51">
      <calculatedColumnFormula>'Referenčne količine'!B4</calculatedColumnFormula>
    </tableColumn>
    <tableColumn id="3" xr3:uid="{00000000-0010-0000-0000-000003000000}" name="Naziv objekta" dataDxfId="50">
      <calculatedColumnFormula>INDEX('Referenčne količine'!$C$4:$C$6,MATCH(Tabela7[[#This Row],[ID]],'Referenčne količine'!$B$4:$B$6,0))</calculatedColumnFormula>
    </tableColumn>
    <tableColumn id="4" xr3:uid="{00000000-0010-0000-0000-000004000000}" name="Naslov" dataDxfId="49">
      <calculatedColumnFormula>INDEX('Referenčne količine'!$D$4:$D$6,MATCH(Tabela7[[#This Row],[ID]],'Referenčne količine'!$B$4:$B$6,0))</calculatedColumnFormula>
    </tableColumn>
    <tableColumn id="5" xr3:uid="{00000000-0010-0000-0000-000005000000}" name="Tip objekta" dataDxfId="48">
      <calculatedColumnFormula>INDEX('Referenčne količine'!$E$4:$E$6,MATCH(Tabela7[[#This Row],[ID]],'Referenčne količine'!$B$4:$B$6,0))</calculatedColumnFormula>
    </tableColumn>
    <tableColumn id="6" xr3:uid="{43016B6C-12AC-4276-8F4D-70DEE8975222}" name="Kontaktne osebe" dataDxfId="47"/>
  </tableColumns>
  <tableStyleInfo name="TableStyleMedium1"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8"/>
  </sheetPr>
  <dimension ref="A6:I30"/>
  <sheetViews>
    <sheetView tabSelected="1" zoomScale="55" zoomScaleNormal="55" workbookViewId="0">
      <selection activeCell="B6" sqref="B6:C6"/>
    </sheetView>
  </sheetViews>
  <sheetFormatPr defaultRowHeight="14.4" x14ac:dyDescent="0.3"/>
  <cols>
    <col min="1" max="9" width="9.109375" style="62"/>
  </cols>
  <sheetData>
    <row r="6" spans="1:9" x14ac:dyDescent="0.3">
      <c r="B6" s="95" t="s">
        <v>420</v>
      </c>
      <c r="C6" s="95"/>
    </row>
    <row r="7" spans="1:9" x14ac:dyDescent="0.3">
      <c r="B7" s="599"/>
      <c r="C7" s="599"/>
      <c r="D7" s="599"/>
      <c r="E7" s="599"/>
      <c r="F7" s="599"/>
      <c r="G7" s="599"/>
      <c r="H7" s="599"/>
    </row>
    <row r="8" spans="1:9" x14ac:dyDescent="0.3">
      <c r="B8" s="599"/>
      <c r="C8" s="599"/>
      <c r="D8" s="599"/>
      <c r="E8" s="599"/>
      <c r="F8" s="599"/>
      <c r="G8" s="599"/>
      <c r="H8" s="599"/>
    </row>
    <row r="9" spans="1:9" ht="57" customHeight="1" x14ac:dyDescent="0.3">
      <c r="B9" s="598"/>
      <c r="C9" s="598"/>
      <c r="D9" s="598"/>
      <c r="E9" s="598"/>
      <c r="F9" s="598"/>
      <c r="G9" s="598"/>
      <c r="H9" s="598"/>
    </row>
    <row r="12" spans="1:9" ht="15.6" x14ac:dyDescent="0.3">
      <c r="A12" s="600"/>
      <c r="B12" s="600"/>
      <c r="C12" s="600"/>
      <c r="D12" s="600"/>
      <c r="E12" s="600"/>
      <c r="F12" s="600"/>
      <c r="G12" s="600"/>
      <c r="H12" s="600"/>
      <c r="I12" s="600"/>
    </row>
    <row r="14" spans="1:9" ht="24.6" x14ac:dyDescent="0.4">
      <c r="A14" s="602" t="s">
        <v>47</v>
      </c>
      <c r="B14" s="599"/>
      <c r="C14" s="599"/>
      <c r="D14" s="599"/>
      <c r="E14" s="599"/>
      <c r="F14" s="599"/>
      <c r="G14" s="599"/>
      <c r="H14" s="599"/>
      <c r="I14" s="599"/>
    </row>
    <row r="15" spans="1:9" ht="15" customHeight="1" x14ac:dyDescent="0.4">
      <c r="A15" s="63"/>
      <c r="B15" s="64"/>
      <c r="C15" s="64"/>
      <c r="D15" s="64"/>
      <c r="E15" s="64"/>
      <c r="F15" s="64"/>
      <c r="G15" s="64"/>
      <c r="H15" s="64"/>
      <c r="I15" s="64"/>
    </row>
    <row r="16" spans="1:9" ht="26.25" customHeight="1" x14ac:dyDescent="0.35">
      <c r="A16" s="604"/>
      <c r="B16" s="604"/>
      <c r="C16" s="604"/>
      <c r="D16" s="604"/>
      <c r="E16" s="604"/>
      <c r="F16" s="604"/>
      <c r="G16" s="604"/>
      <c r="H16" s="604"/>
      <c r="I16" s="604"/>
    </row>
    <row r="17" spans="1:9" ht="26.25" customHeight="1" x14ac:dyDescent="0.35">
      <c r="A17" s="604"/>
      <c r="B17" s="604"/>
      <c r="C17" s="604"/>
      <c r="D17" s="604"/>
      <c r="E17" s="604"/>
      <c r="F17" s="604"/>
      <c r="G17" s="604"/>
      <c r="H17" s="604"/>
      <c r="I17" s="604"/>
    </row>
    <row r="18" spans="1:9" ht="26.25" customHeight="1" x14ac:dyDescent="0.35">
      <c r="A18" s="65"/>
      <c r="B18" s="65"/>
      <c r="C18" s="65"/>
      <c r="D18" s="65"/>
      <c r="E18" s="65"/>
      <c r="F18" s="65"/>
      <c r="G18" s="65"/>
      <c r="H18" s="65"/>
      <c r="I18" s="65"/>
    </row>
    <row r="19" spans="1:9" ht="26.25" customHeight="1" x14ac:dyDescent="0.35">
      <c r="A19" s="65"/>
      <c r="B19" s="65"/>
      <c r="C19" s="65"/>
      <c r="D19" s="65"/>
      <c r="E19" s="65"/>
      <c r="F19" s="65"/>
      <c r="G19" s="65"/>
      <c r="H19" s="65"/>
      <c r="I19" s="65"/>
    </row>
    <row r="21" spans="1:9" ht="17.399999999999999" x14ac:dyDescent="0.3">
      <c r="A21" s="603" t="s">
        <v>29</v>
      </c>
      <c r="B21" s="603"/>
      <c r="C21" s="603"/>
      <c r="D21" s="603"/>
      <c r="E21" s="603"/>
      <c r="F21" s="603"/>
      <c r="G21" s="603"/>
      <c r="H21" s="603"/>
      <c r="I21" s="603"/>
    </row>
    <row r="22" spans="1:9" ht="20.399999999999999" x14ac:dyDescent="0.35">
      <c r="A22" s="65"/>
      <c r="B22" s="65"/>
      <c r="C22" s="65"/>
      <c r="D22" s="65"/>
      <c r="E22" s="65"/>
      <c r="F22" s="65"/>
      <c r="G22" s="65"/>
      <c r="H22" s="65"/>
      <c r="I22" s="65"/>
    </row>
    <row r="23" spans="1:9" x14ac:dyDescent="0.3">
      <c r="A23" s="601" t="s">
        <v>196</v>
      </c>
      <c r="B23" s="601"/>
      <c r="C23" s="601"/>
      <c r="D23" s="601"/>
      <c r="E23" s="601"/>
      <c r="F23" s="601"/>
      <c r="G23" s="601"/>
      <c r="H23" s="601"/>
      <c r="I23" s="601"/>
    </row>
    <row r="24" spans="1:9" x14ac:dyDescent="0.3">
      <c r="A24" s="601" t="s">
        <v>197</v>
      </c>
      <c r="B24" s="601"/>
      <c r="C24" s="601"/>
      <c r="D24" s="601"/>
      <c r="E24" s="601"/>
      <c r="F24" s="601"/>
      <c r="G24" s="601"/>
      <c r="H24" s="601"/>
      <c r="I24" s="601"/>
    </row>
    <row r="25" spans="1:9" x14ac:dyDescent="0.3">
      <c r="A25" s="601" t="s">
        <v>198</v>
      </c>
      <c r="B25" s="601"/>
      <c r="C25" s="601"/>
      <c r="D25" s="601"/>
      <c r="E25" s="601"/>
      <c r="F25" s="601"/>
      <c r="G25" s="601"/>
      <c r="H25" s="601"/>
      <c r="I25" s="601"/>
    </row>
    <row r="26" spans="1:9" x14ac:dyDescent="0.3">
      <c r="A26" s="601" t="s">
        <v>199</v>
      </c>
      <c r="B26" s="601"/>
      <c r="C26" s="601"/>
      <c r="D26" s="601"/>
      <c r="E26" s="601"/>
      <c r="F26" s="601"/>
      <c r="G26" s="601"/>
      <c r="H26" s="601"/>
      <c r="I26" s="601"/>
    </row>
    <row r="27" spans="1:9" x14ac:dyDescent="0.3">
      <c r="A27" s="601" t="s">
        <v>37</v>
      </c>
      <c r="B27" s="601"/>
      <c r="C27" s="601"/>
      <c r="D27" s="601"/>
      <c r="E27" s="601"/>
      <c r="F27" s="601"/>
      <c r="G27" s="601"/>
      <c r="H27" s="601"/>
      <c r="I27" s="601"/>
    </row>
    <row r="28" spans="1:9" x14ac:dyDescent="0.3">
      <c r="A28" s="601" t="s">
        <v>38</v>
      </c>
      <c r="B28" s="601"/>
      <c r="C28" s="601"/>
      <c r="D28" s="601"/>
      <c r="E28" s="601"/>
      <c r="F28" s="601"/>
      <c r="G28" s="601"/>
      <c r="H28" s="601"/>
      <c r="I28" s="601"/>
    </row>
    <row r="29" spans="1:9" x14ac:dyDescent="0.3">
      <c r="A29" s="601" t="s">
        <v>200</v>
      </c>
      <c r="B29" s="601"/>
      <c r="C29" s="601"/>
      <c r="D29" s="601"/>
      <c r="E29" s="601"/>
      <c r="F29" s="601"/>
      <c r="G29" s="601"/>
      <c r="H29" s="601"/>
      <c r="I29" s="601"/>
    </row>
    <row r="30" spans="1:9" x14ac:dyDescent="0.3">
      <c r="A30" s="601" t="s">
        <v>201</v>
      </c>
      <c r="B30" s="601"/>
      <c r="C30" s="601"/>
      <c r="D30" s="601"/>
      <c r="E30" s="601"/>
      <c r="F30" s="601"/>
      <c r="G30" s="601"/>
      <c r="H30" s="601"/>
      <c r="I30" s="601"/>
    </row>
  </sheetData>
  <mergeCells count="16">
    <mergeCell ref="B9:H9"/>
    <mergeCell ref="B7:H7"/>
    <mergeCell ref="B8:H8"/>
    <mergeCell ref="A12:I12"/>
    <mergeCell ref="A30:I30"/>
    <mergeCell ref="A14:I14"/>
    <mergeCell ref="A21:I21"/>
    <mergeCell ref="A27:I27"/>
    <mergeCell ref="A28:I28"/>
    <mergeCell ref="A29:I29"/>
    <mergeCell ref="A24:I24"/>
    <mergeCell ref="A23:I23"/>
    <mergeCell ref="A25:I25"/>
    <mergeCell ref="A26:I26"/>
    <mergeCell ref="A16:I16"/>
    <mergeCell ref="A17:I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pageSetUpPr fitToPage="1"/>
  </sheetPr>
  <dimension ref="A2:F12"/>
  <sheetViews>
    <sheetView zoomScaleNormal="100" workbookViewId="0">
      <selection activeCell="C46" sqref="C46"/>
    </sheetView>
  </sheetViews>
  <sheetFormatPr defaultColWidth="8.88671875" defaultRowHeight="13.8" x14ac:dyDescent="0.25"/>
  <cols>
    <col min="1" max="2" width="9.109375" style="62" customWidth="1"/>
    <col min="3" max="3" width="45.5546875" style="62" customWidth="1"/>
    <col min="4" max="4" width="29.109375" style="62" customWidth="1"/>
    <col min="5" max="5" width="12.33203125" style="62" customWidth="1"/>
    <col min="6" max="6" width="70.6640625" style="62" customWidth="1"/>
    <col min="7" max="16384" width="8.88671875" style="62"/>
  </cols>
  <sheetData>
    <row r="2" spans="1:6" ht="17.399999999999999" x14ac:dyDescent="0.3">
      <c r="A2" s="165" t="s">
        <v>50</v>
      </c>
    </row>
    <row r="3" spans="1:6" ht="17.399999999999999" x14ac:dyDescent="0.3">
      <c r="A3" s="165"/>
    </row>
    <row r="4" spans="1:6" x14ac:dyDescent="0.25">
      <c r="A4" s="95"/>
    </row>
    <row r="5" spans="1:6" x14ac:dyDescent="0.25">
      <c r="A5" s="64" t="s">
        <v>51</v>
      </c>
      <c r="B5" s="62" t="s">
        <v>26</v>
      </c>
      <c r="C5" s="62" t="s">
        <v>52</v>
      </c>
      <c r="D5" s="62" t="s">
        <v>46</v>
      </c>
      <c r="E5" s="62" t="s">
        <v>53</v>
      </c>
      <c r="F5" s="62" t="s">
        <v>397</v>
      </c>
    </row>
    <row r="6" spans="1:6" x14ac:dyDescent="0.25">
      <c r="A6" s="64">
        <v>1</v>
      </c>
      <c r="B6" s="62" t="s">
        <v>400</v>
      </c>
      <c r="C6" s="62" t="str">
        <f>INDEX('Referenčne količine'!$C$4:$C$6,MATCH(Tabela7[[#This Row],[ID]],'Referenčne količine'!$B$4:$B$6,0))</f>
        <v>Strojna, prometna in lesarska šola</v>
      </c>
      <c r="D6" s="62" t="str">
        <f>INDEX('Referenčne količine'!$D$4:$D$6,MATCH(Tabela7[[#This Row],[ID]],'Referenčne količine'!$B$4:$B$6,0))</f>
        <v>Erjavčeva ulica 4a, 5000 Nova Gorica</v>
      </c>
      <c r="E6" s="62" t="str">
        <f>INDEX('Referenčne količine'!$E$4:$E$6,MATCH(Tabela7[[#This Row],[ID]],'Referenčne količine'!$B$4:$B$6,0))</f>
        <v>Šola</v>
      </c>
    </row>
    <row r="7" spans="1:6" x14ac:dyDescent="0.25">
      <c r="A7" s="64">
        <v>2</v>
      </c>
      <c r="B7" s="62" t="s">
        <v>401</v>
      </c>
      <c r="C7" s="62" t="str">
        <f>INDEX('Referenčne količine'!$C$4:$C$6,MATCH(Tabela7[[#This Row],[ID]],'Referenčne količine'!$B$4:$B$6,0))</f>
        <v xml:space="preserve">Ekonomska šola </v>
      </c>
      <c r="D7" s="62" t="str">
        <f>INDEX('Referenčne količine'!$D$4:$D$6,MATCH(Tabela7[[#This Row],[ID]],'Referenčne količine'!$B$4:$B$6,0))</f>
        <v>Erjavčeva ulica 8, 5000 Nova Gorica</v>
      </c>
      <c r="E7" s="62" t="str">
        <f>INDEX('Referenčne količine'!$E$4:$E$6,MATCH(Tabela7[[#This Row],[ID]],'Referenčne količine'!$B$4:$B$6,0))</f>
        <v>Šola</v>
      </c>
    </row>
    <row r="8" spans="1:6" x14ac:dyDescent="0.25">
      <c r="A8" s="64">
        <v>3</v>
      </c>
      <c r="B8" s="62" t="s">
        <v>402</v>
      </c>
      <c r="C8" s="62" t="str">
        <f>INDEX('Referenčne količine'!$C$4:$C$6,MATCH(Tabela7[[#This Row],[ID]],'Referenčne količine'!$B$4:$B$6,0))</f>
        <v>Elektrotehniška in računalniška šola</v>
      </c>
      <c r="D8" s="62" t="str">
        <f>INDEX('Referenčne količine'!$D$4:$D$6,MATCH(Tabela7[[#This Row],[ID]],'Referenčne količine'!$B$4:$B$6,0))</f>
        <v>Cankarjeva ulica 10, 5000 Nova Gorica</v>
      </c>
      <c r="E8" s="62" t="str">
        <f>INDEX('Referenčne količine'!$E$4:$E$6,MATCH(Tabela7[[#This Row],[ID]],'Referenčne količine'!$B$4:$B$6,0))</f>
        <v>Šola</v>
      </c>
    </row>
    <row r="9" spans="1:6" x14ac:dyDescent="0.25">
      <c r="A9" s="64"/>
    </row>
    <row r="11" spans="1:6" x14ac:dyDescent="0.25">
      <c r="B11" s="166"/>
    </row>
    <row r="12" spans="1:6" x14ac:dyDescent="0.25">
      <c r="B12" s="166"/>
    </row>
  </sheetData>
  <phoneticPr fontId="45" type="noConversion"/>
  <pageMargins left="0.7" right="0.7" top="0.75" bottom="0.75" header="0.3" footer="0.3"/>
  <pageSetup paperSize="9" scale="74"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0000"/>
    <pageSetUpPr fitToPage="1"/>
  </sheetPr>
  <dimension ref="A1:BN11"/>
  <sheetViews>
    <sheetView zoomScale="140" zoomScaleNormal="140" workbookViewId="0">
      <selection activeCell="A7" sqref="A7:XFD8"/>
    </sheetView>
  </sheetViews>
  <sheetFormatPr defaultColWidth="17.44140625" defaultRowHeight="13.8" x14ac:dyDescent="0.25"/>
  <cols>
    <col min="1" max="1" width="7.6640625" style="62" customWidth="1"/>
    <col min="2" max="2" width="9.33203125" style="62" customWidth="1"/>
    <col min="3" max="3" width="40.5546875" style="62" bestFit="1" customWidth="1"/>
    <col min="4" max="4" width="24.6640625" style="62" customWidth="1"/>
    <col min="5" max="5" width="13" style="62" customWidth="1"/>
    <col min="6" max="6" width="9.44140625" style="62" customWidth="1"/>
    <col min="7" max="7" width="13.5546875" style="62" bestFit="1" customWidth="1"/>
    <col min="8" max="8" width="8.88671875" style="62" hidden="1" customWidth="1"/>
    <col min="9" max="9" width="16.5546875" style="62" hidden="1" customWidth="1"/>
    <col min="10" max="10" width="20.33203125" style="62" hidden="1" customWidth="1"/>
    <col min="11" max="11" width="14.44140625" style="62" hidden="1" customWidth="1"/>
    <col min="12" max="12" width="14.109375" style="62" hidden="1" customWidth="1"/>
    <col min="13" max="13" width="14.44140625" style="62" customWidth="1"/>
    <col min="14" max="14" width="13" style="62" customWidth="1"/>
    <col min="15" max="15" width="14.44140625" style="62" customWidth="1"/>
    <col min="16" max="16" width="13.33203125" style="62" customWidth="1"/>
    <col min="17" max="17" width="14.88671875" style="62" customWidth="1"/>
    <col min="18" max="18" width="11.109375" style="62" bestFit="1" customWidth="1"/>
    <col min="19" max="21" width="13" style="62" customWidth="1"/>
    <col min="22" max="22" width="11.6640625" style="62" customWidth="1"/>
    <col min="23" max="23" width="13.33203125" style="62" customWidth="1"/>
    <col min="24" max="24" width="14.88671875" style="62" customWidth="1"/>
    <col min="25" max="25" width="11.109375" style="62" bestFit="1" customWidth="1"/>
    <col min="26" max="28" width="13" style="62" customWidth="1"/>
    <col min="29" max="29" width="11.6640625" style="62" customWidth="1"/>
    <col min="30" max="30" width="13.33203125" style="62" customWidth="1"/>
    <col min="31" max="31" width="14.88671875" style="62" customWidth="1"/>
    <col min="32" max="32" width="11.109375" style="62" bestFit="1" customWidth="1"/>
    <col min="33" max="35" width="13" style="62" customWidth="1"/>
    <col min="36" max="38" width="11.6640625" style="62" customWidth="1"/>
    <col min="39" max="39" width="15.6640625" style="62" customWidth="1"/>
    <col min="40" max="46" width="13" style="62" customWidth="1"/>
    <col min="47" max="47" width="14.5546875" style="62" customWidth="1"/>
    <col min="48" max="48" width="14.88671875" style="62" customWidth="1"/>
    <col min="49" max="51" width="13" style="62" customWidth="1"/>
    <col min="52" max="52" width="14.5546875" style="62" bestFit="1" customWidth="1"/>
    <col min="53" max="53" width="13.88671875" style="62" customWidth="1"/>
    <col min="54" max="54" width="14.5546875" style="62" bestFit="1" customWidth="1"/>
    <col min="55" max="56" width="14.5546875" style="62" customWidth="1"/>
    <col min="57" max="57" width="16.6640625" style="62" bestFit="1" customWidth="1"/>
    <col min="58" max="58" width="16" style="62" bestFit="1" customWidth="1"/>
    <col min="59" max="61" width="16.109375" style="62" customWidth="1"/>
    <col min="62" max="62" width="16.33203125" style="62" customWidth="1"/>
    <col min="63" max="64" width="17.88671875" style="62" customWidth="1"/>
    <col min="65" max="65" width="20.109375" style="62" customWidth="1"/>
    <col min="66" max="16384" width="17.44140625" style="62"/>
  </cols>
  <sheetData>
    <row r="1" spans="1:66" x14ac:dyDescent="0.25">
      <c r="A1" s="606" t="s">
        <v>159</v>
      </c>
      <c r="B1" s="607"/>
      <c r="C1" s="607"/>
      <c r="D1" s="607"/>
      <c r="E1" s="607"/>
      <c r="F1" s="607"/>
      <c r="G1" s="607"/>
      <c r="H1" s="607"/>
      <c r="I1" s="607"/>
      <c r="J1" s="607"/>
      <c r="K1" s="607"/>
      <c r="L1" s="608"/>
      <c r="M1" s="66"/>
      <c r="N1" s="66"/>
      <c r="O1" s="66"/>
      <c r="P1" s="609" t="s">
        <v>27</v>
      </c>
      <c r="Q1" s="609"/>
      <c r="R1" s="609"/>
      <c r="S1" s="609"/>
      <c r="T1" s="609"/>
      <c r="U1" s="609"/>
      <c r="V1" s="609"/>
      <c r="W1" s="609"/>
      <c r="X1" s="609"/>
      <c r="Y1" s="609"/>
      <c r="Z1" s="609"/>
      <c r="AA1" s="609"/>
      <c r="AB1" s="609"/>
      <c r="AC1" s="609"/>
      <c r="AD1" s="609"/>
      <c r="AE1" s="609"/>
      <c r="AF1" s="609"/>
      <c r="AG1" s="609"/>
      <c r="AH1" s="609"/>
      <c r="AI1" s="609"/>
      <c r="AJ1" s="609"/>
      <c r="AK1" s="609"/>
      <c r="AL1" s="609"/>
      <c r="AM1" s="609"/>
      <c r="AN1" s="609"/>
      <c r="AO1" s="609"/>
      <c r="AP1" s="609"/>
      <c r="AQ1" s="609"/>
      <c r="AR1" s="609"/>
      <c r="AS1" s="609"/>
      <c r="AT1" s="609"/>
      <c r="AU1" s="609"/>
      <c r="AV1" s="609"/>
      <c r="AW1" s="609"/>
      <c r="AX1" s="609"/>
      <c r="AY1" s="609"/>
      <c r="AZ1" s="610" t="s">
        <v>233</v>
      </c>
      <c r="BA1" s="611"/>
      <c r="BB1" s="611"/>
      <c r="BC1" s="611"/>
      <c r="BD1" s="611"/>
      <c r="BE1" s="611"/>
      <c r="BF1" s="611"/>
      <c r="BG1" s="611"/>
      <c r="BH1" s="611"/>
      <c r="BI1" s="612"/>
      <c r="BJ1" s="67" t="s">
        <v>36</v>
      </c>
      <c r="BK1" s="68"/>
      <c r="BL1" s="68"/>
      <c r="BM1" s="69"/>
    </row>
    <row r="2" spans="1:66" ht="14.4" thickBot="1" x14ac:dyDescent="0.3">
      <c r="A2" s="191"/>
      <c r="B2" s="594"/>
      <c r="C2" s="191"/>
      <c r="D2" s="191"/>
      <c r="E2" s="191"/>
      <c r="F2" s="191"/>
      <c r="G2" s="191"/>
      <c r="H2" s="191"/>
      <c r="I2" s="191"/>
      <c r="J2" s="191"/>
      <c r="K2" s="191"/>
      <c r="L2" s="192"/>
      <c r="M2" s="193"/>
      <c r="N2" s="193"/>
      <c r="O2" s="193"/>
      <c r="P2" s="609" t="s">
        <v>221</v>
      </c>
      <c r="Q2" s="609"/>
      <c r="R2" s="609"/>
      <c r="S2" s="609"/>
      <c r="T2" s="609"/>
      <c r="U2" s="609"/>
      <c r="V2" s="609"/>
      <c r="W2" s="609" t="s">
        <v>222</v>
      </c>
      <c r="X2" s="609"/>
      <c r="Y2" s="609"/>
      <c r="Z2" s="609"/>
      <c r="AA2" s="609"/>
      <c r="AB2" s="609"/>
      <c r="AC2" s="609"/>
      <c r="AD2" s="609" t="s">
        <v>223</v>
      </c>
      <c r="AE2" s="609"/>
      <c r="AF2" s="609"/>
      <c r="AG2" s="609"/>
      <c r="AH2" s="609"/>
      <c r="AI2" s="609"/>
      <c r="AJ2" s="609"/>
      <c r="AK2" s="613"/>
      <c r="AL2" s="614"/>
      <c r="AM2" s="614"/>
      <c r="AN2" s="614"/>
      <c r="AO2" s="614"/>
      <c r="AP2" s="614"/>
      <c r="AQ2" s="614"/>
      <c r="AR2" s="614"/>
      <c r="AS2" s="614"/>
      <c r="AT2" s="614"/>
      <c r="AU2" s="614"/>
      <c r="AV2" s="614"/>
      <c r="AW2" s="614"/>
      <c r="AX2" s="614"/>
      <c r="AY2" s="615"/>
      <c r="AZ2" s="194"/>
      <c r="BA2" s="195"/>
      <c r="BB2" s="195"/>
      <c r="BC2" s="195"/>
      <c r="BD2" s="195"/>
      <c r="BE2" s="195"/>
      <c r="BF2" s="195"/>
      <c r="BG2" s="195"/>
      <c r="BH2" s="195"/>
      <c r="BI2" s="196"/>
      <c r="BJ2" s="197"/>
      <c r="BK2" s="198"/>
      <c r="BL2" s="198"/>
      <c r="BM2" s="69"/>
    </row>
    <row r="3" spans="1:66" ht="81" customHeight="1" thickBot="1" x14ac:dyDescent="0.3">
      <c r="A3" s="70" t="s">
        <v>51</v>
      </c>
      <c r="B3" s="595" t="s">
        <v>26</v>
      </c>
      <c r="C3" s="71" t="s">
        <v>160</v>
      </c>
      <c r="D3" s="72" t="s">
        <v>161</v>
      </c>
      <c r="E3" s="71" t="s">
        <v>162</v>
      </c>
      <c r="F3" s="71" t="s">
        <v>163</v>
      </c>
      <c r="G3" s="71" t="s">
        <v>164</v>
      </c>
      <c r="H3" s="71" t="s">
        <v>165</v>
      </c>
      <c r="I3" s="71" t="s">
        <v>166</v>
      </c>
      <c r="J3" s="71" t="s">
        <v>167</v>
      </c>
      <c r="K3" s="71" t="s">
        <v>168</v>
      </c>
      <c r="L3" s="71" t="s">
        <v>169</v>
      </c>
      <c r="M3" s="71" t="s">
        <v>404</v>
      </c>
      <c r="N3" s="71" t="s">
        <v>170</v>
      </c>
      <c r="O3" s="71" t="s">
        <v>171</v>
      </c>
      <c r="P3" s="199" t="s">
        <v>225</v>
      </c>
      <c r="Q3" s="199" t="s">
        <v>172</v>
      </c>
      <c r="R3" s="199" t="s">
        <v>173</v>
      </c>
      <c r="S3" s="199" t="s">
        <v>174</v>
      </c>
      <c r="T3" s="199" t="s">
        <v>228</v>
      </c>
      <c r="U3" s="199" t="s">
        <v>192</v>
      </c>
      <c r="V3" s="199" t="s">
        <v>230</v>
      </c>
      <c r="W3" s="199" t="s">
        <v>226</v>
      </c>
      <c r="X3" s="199" t="s">
        <v>172</v>
      </c>
      <c r="Y3" s="199" t="s">
        <v>173</v>
      </c>
      <c r="Z3" s="199" t="s">
        <v>174</v>
      </c>
      <c r="AA3" s="199" t="s">
        <v>228</v>
      </c>
      <c r="AB3" s="199" t="s">
        <v>192</v>
      </c>
      <c r="AC3" s="199" t="s">
        <v>231</v>
      </c>
      <c r="AD3" s="199" t="s">
        <v>227</v>
      </c>
      <c r="AE3" s="199" t="s">
        <v>172</v>
      </c>
      <c r="AF3" s="199" t="s">
        <v>173</v>
      </c>
      <c r="AG3" s="199" t="s">
        <v>174</v>
      </c>
      <c r="AH3" s="199" t="s">
        <v>228</v>
      </c>
      <c r="AI3" s="199" t="s">
        <v>192</v>
      </c>
      <c r="AJ3" s="199" t="s">
        <v>232</v>
      </c>
      <c r="AK3" s="199" t="s">
        <v>224</v>
      </c>
      <c r="AL3" s="199" t="s">
        <v>229</v>
      </c>
      <c r="AM3" s="199" t="s">
        <v>193</v>
      </c>
      <c r="AN3" s="199" t="s">
        <v>190</v>
      </c>
      <c r="AO3" s="199" t="s">
        <v>177</v>
      </c>
      <c r="AP3" s="199" t="s">
        <v>178</v>
      </c>
      <c r="AQ3" s="199" t="s">
        <v>179</v>
      </c>
      <c r="AR3" s="199" t="s">
        <v>253</v>
      </c>
      <c r="AS3" s="199" t="s">
        <v>175</v>
      </c>
      <c r="AT3" s="199" t="s">
        <v>176</v>
      </c>
      <c r="AU3" s="199" t="s">
        <v>189</v>
      </c>
      <c r="AV3" s="199" t="s">
        <v>191</v>
      </c>
      <c r="AW3" s="199" t="s">
        <v>250</v>
      </c>
      <c r="AX3" s="199" t="s">
        <v>251</v>
      </c>
      <c r="AY3" s="199" t="s">
        <v>252</v>
      </c>
      <c r="AZ3" s="71" t="s">
        <v>180</v>
      </c>
      <c r="BA3" s="71" t="s">
        <v>194</v>
      </c>
      <c r="BB3" s="71" t="s">
        <v>181</v>
      </c>
      <c r="BC3" s="71" t="s">
        <v>185</v>
      </c>
      <c r="BD3" s="71" t="s">
        <v>186</v>
      </c>
      <c r="BE3" s="71" t="s">
        <v>182</v>
      </c>
      <c r="BF3" s="71" t="s">
        <v>183</v>
      </c>
      <c r="BG3" s="71" t="s">
        <v>184</v>
      </c>
      <c r="BH3" s="71" t="s">
        <v>254</v>
      </c>
      <c r="BI3" s="71" t="s">
        <v>255</v>
      </c>
      <c r="BJ3" s="71" t="s">
        <v>187</v>
      </c>
      <c r="BK3" s="71" t="s">
        <v>195</v>
      </c>
      <c r="BL3" s="73" t="s">
        <v>188</v>
      </c>
      <c r="BM3" s="206" t="s">
        <v>79</v>
      </c>
    </row>
    <row r="4" spans="1:66" x14ac:dyDescent="0.25">
      <c r="A4" s="74">
        <v>1</v>
      </c>
      <c r="B4" s="596" t="s">
        <v>400</v>
      </c>
      <c r="C4" s="75" t="s">
        <v>412</v>
      </c>
      <c r="D4" s="75" t="s">
        <v>413</v>
      </c>
      <c r="E4" s="75" t="s">
        <v>414</v>
      </c>
      <c r="F4" s="75"/>
      <c r="G4" s="76">
        <v>7420.62</v>
      </c>
      <c r="H4" s="77"/>
      <c r="I4" s="78"/>
      <c r="J4" s="79"/>
      <c r="K4" s="79"/>
      <c r="L4" s="80"/>
      <c r="M4" s="81" t="s">
        <v>405</v>
      </c>
      <c r="N4" s="82">
        <f>AS4/G4</f>
        <v>86.545463856119838</v>
      </c>
      <c r="O4" s="83">
        <f>BF4/G4</f>
        <v>35.30136295889023</v>
      </c>
      <c r="P4" s="201" t="s">
        <v>409</v>
      </c>
      <c r="Q4" s="85">
        <v>504221</v>
      </c>
      <c r="R4" s="84" t="s">
        <v>13</v>
      </c>
      <c r="S4" s="84">
        <v>1</v>
      </c>
      <c r="T4" s="86">
        <v>140818.84087999997</v>
      </c>
      <c r="U4" s="85">
        <v>504221</v>
      </c>
      <c r="V4" s="87">
        <v>1</v>
      </c>
      <c r="W4" s="201" t="s">
        <v>419</v>
      </c>
      <c r="X4" s="85">
        <v>0</v>
      </c>
      <c r="Y4" s="84" t="s">
        <v>419</v>
      </c>
      <c r="Z4" s="84">
        <v>0</v>
      </c>
      <c r="AA4" s="86">
        <v>0</v>
      </c>
      <c r="AB4" s="85">
        <v>0</v>
      </c>
      <c r="AC4" s="87">
        <v>0</v>
      </c>
      <c r="AD4" s="201" t="s">
        <v>419</v>
      </c>
      <c r="AE4" s="85">
        <v>0</v>
      </c>
      <c r="AF4" s="84" t="s">
        <v>419</v>
      </c>
      <c r="AG4" s="84">
        <v>0</v>
      </c>
      <c r="AH4" s="86">
        <v>0</v>
      </c>
      <c r="AI4" s="85">
        <v>0</v>
      </c>
      <c r="AJ4" s="87">
        <v>0</v>
      </c>
      <c r="AK4" s="202">
        <f>U4+AB4+AI4</f>
        <v>504221</v>
      </c>
      <c r="AL4" s="203">
        <f>ROUND(T4+AA4+AH4,2)</f>
        <v>140818.84</v>
      </c>
      <c r="AM4" s="202">
        <f>U4*V4+AB4*AC4+AI4*AJ4</f>
        <v>504221</v>
      </c>
      <c r="AN4" s="204">
        <f>AL4/AM4</f>
        <v>0.27927999825473354</v>
      </c>
      <c r="AO4" s="202">
        <v>425383.32</v>
      </c>
      <c r="AP4" s="202">
        <v>40337.68</v>
      </c>
      <c r="AQ4" s="202">
        <v>38500</v>
      </c>
      <c r="AR4" s="200">
        <v>138000</v>
      </c>
      <c r="AS4" s="85">
        <f>AT4*AK4/AM4</f>
        <v>642221</v>
      </c>
      <c r="AT4" s="85">
        <f>AM4+AR4</f>
        <v>642221</v>
      </c>
      <c r="AU4" s="88">
        <f>AN4</f>
        <v>0.27927999825473354</v>
      </c>
      <c r="AV4" s="86">
        <f>AL4+AR4*AU4</f>
        <v>179359.47975915321</v>
      </c>
      <c r="AW4" s="85">
        <v>425383.32</v>
      </c>
      <c r="AX4" s="85">
        <v>40337.68</v>
      </c>
      <c r="AY4" s="85">
        <v>176500</v>
      </c>
      <c r="AZ4" s="89">
        <v>201458</v>
      </c>
      <c r="BA4" s="90">
        <v>30218.7</v>
      </c>
      <c r="BB4" s="91">
        <f>BA4/AZ4</f>
        <v>0.15</v>
      </c>
      <c r="BC4" s="89">
        <v>113040</v>
      </c>
      <c r="BD4" s="89">
        <v>88418</v>
      </c>
      <c r="BE4" s="205">
        <v>60500</v>
      </c>
      <c r="BF4" s="89">
        <f>AZ4+BE4</f>
        <v>261958</v>
      </c>
      <c r="BG4" s="90">
        <f>BF4*BB4</f>
        <v>39293.699999999997</v>
      </c>
      <c r="BH4" s="89">
        <v>113040</v>
      </c>
      <c r="BI4" s="89">
        <v>148918</v>
      </c>
      <c r="BJ4" s="92">
        <f>AV4+BG4</f>
        <v>218653.17975915322</v>
      </c>
      <c r="BK4" s="93">
        <v>16647</v>
      </c>
      <c r="BL4" s="93">
        <f>BJ4+BK4</f>
        <v>235300.17975915322</v>
      </c>
      <c r="BM4" s="93"/>
      <c r="BN4" s="94"/>
    </row>
    <row r="5" spans="1:66" x14ac:dyDescent="0.25">
      <c r="A5" s="74">
        <v>2</v>
      </c>
      <c r="B5" s="596" t="s">
        <v>401</v>
      </c>
      <c r="C5" s="75" t="s">
        <v>415</v>
      </c>
      <c r="D5" s="75" t="s">
        <v>416</v>
      </c>
      <c r="E5" s="75" t="s">
        <v>414</v>
      </c>
      <c r="F5" s="75"/>
      <c r="G5" s="76">
        <v>5267</v>
      </c>
      <c r="H5" s="77"/>
      <c r="I5" s="78"/>
      <c r="J5" s="79"/>
      <c r="K5" s="79"/>
      <c r="L5" s="80"/>
      <c r="M5" s="81" t="s">
        <v>406</v>
      </c>
      <c r="N5" s="82">
        <f t="shared" ref="N5:N6" si="0">AS5/G5</f>
        <v>67.429846212265048</v>
      </c>
      <c r="O5" s="83">
        <f t="shared" ref="O5:O6" si="1">BF5/G5</f>
        <v>18.638314030757545</v>
      </c>
      <c r="P5" s="201" t="s">
        <v>409</v>
      </c>
      <c r="Q5" s="85">
        <v>355153</v>
      </c>
      <c r="R5" s="84" t="s">
        <v>13</v>
      </c>
      <c r="S5" s="84">
        <v>1</v>
      </c>
      <c r="T5" s="86">
        <v>99187.129839999994</v>
      </c>
      <c r="U5" s="85">
        <v>355153</v>
      </c>
      <c r="V5" s="87">
        <v>1</v>
      </c>
      <c r="W5" s="201">
        <v>0</v>
      </c>
      <c r="X5" s="85">
        <v>0</v>
      </c>
      <c r="Y5" s="84" t="s">
        <v>419</v>
      </c>
      <c r="Z5" s="84">
        <v>0</v>
      </c>
      <c r="AA5" s="86">
        <v>0</v>
      </c>
      <c r="AB5" s="85">
        <v>0</v>
      </c>
      <c r="AC5" s="87">
        <v>1</v>
      </c>
      <c r="AD5" s="201">
        <v>0</v>
      </c>
      <c r="AE5" s="85">
        <v>0</v>
      </c>
      <c r="AF5" s="84" t="s">
        <v>419</v>
      </c>
      <c r="AG5" s="84">
        <v>0</v>
      </c>
      <c r="AH5" s="86">
        <v>0</v>
      </c>
      <c r="AI5" s="85">
        <v>0</v>
      </c>
      <c r="AJ5" s="87">
        <v>1</v>
      </c>
      <c r="AK5" s="202">
        <f t="shared" ref="AK5:AK6" si="2">U5+AB5+AI5</f>
        <v>355153</v>
      </c>
      <c r="AL5" s="203">
        <f t="shared" ref="AL5:AL6" si="3">ROUND(T5+AA5+AH5,2)</f>
        <v>99187.13</v>
      </c>
      <c r="AM5" s="202">
        <f t="shared" ref="AM5:AM6" si="4">U5*V5+AB5*AC5+AI5*AJ5</f>
        <v>355153</v>
      </c>
      <c r="AN5" s="204">
        <f t="shared" ref="AN5:AN6" si="5">AL5/AM5</f>
        <v>0.2792800004505101</v>
      </c>
      <c r="AO5" s="202">
        <v>319637.7</v>
      </c>
      <c r="AP5" s="202">
        <v>35515.300000000003</v>
      </c>
      <c r="AQ5" s="202">
        <v>0</v>
      </c>
      <c r="AR5" s="200">
        <v>0</v>
      </c>
      <c r="AS5" s="85">
        <f t="shared" ref="AS5:AS6" si="6">AT5*AK5/AM5</f>
        <v>355153</v>
      </c>
      <c r="AT5" s="85">
        <f t="shared" ref="AT5:AT6" si="7">AM5+AR5</f>
        <v>355153</v>
      </c>
      <c r="AU5" s="88">
        <f t="shared" ref="AU5:AU6" si="8">AN5</f>
        <v>0.2792800004505101</v>
      </c>
      <c r="AV5" s="86">
        <f t="shared" ref="AV5:AV6" si="9">AL5+AR5*AU5</f>
        <v>99187.13</v>
      </c>
      <c r="AW5" s="85">
        <v>319637.7</v>
      </c>
      <c r="AX5" s="85">
        <v>35515.300000000003</v>
      </c>
      <c r="AY5" s="85">
        <v>0</v>
      </c>
      <c r="AZ5" s="89">
        <v>98168</v>
      </c>
      <c r="BA5" s="90">
        <v>14725.2</v>
      </c>
      <c r="BB5" s="91">
        <f t="shared" ref="BB5:BB6" si="10">BA5/AZ5</f>
        <v>0.15</v>
      </c>
      <c r="BC5" s="89">
        <v>77664</v>
      </c>
      <c r="BD5" s="89">
        <v>20504</v>
      </c>
      <c r="BE5" s="205">
        <v>0</v>
      </c>
      <c r="BF5" s="89">
        <f t="shared" ref="BF5:BF6" si="11">AZ5+BE5</f>
        <v>98168</v>
      </c>
      <c r="BG5" s="90">
        <f t="shared" ref="BG5:BG6" si="12">BF5*BB5</f>
        <v>14725.199999999999</v>
      </c>
      <c r="BH5" s="89">
        <v>77664</v>
      </c>
      <c r="BI5" s="89">
        <v>20504</v>
      </c>
      <c r="BJ5" s="92">
        <f t="shared" ref="BJ5:BJ6" si="13">AV5+BG5</f>
        <v>113912.33</v>
      </c>
      <c r="BK5" s="93">
        <v>10874</v>
      </c>
      <c r="BL5" s="93">
        <f t="shared" ref="BL5:BL6" si="14">BJ5+BK5</f>
        <v>124786.33</v>
      </c>
      <c r="BM5" s="93"/>
      <c r="BN5" s="94"/>
    </row>
    <row r="6" spans="1:66" x14ac:dyDescent="0.25">
      <c r="A6" s="74">
        <v>3</v>
      </c>
      <c r="B6" s="596" t="s">
        <v>402</v>
      </c>
      <c r="C6" s="75" t="s">
        <v>417</v>
      </c>
      <c r="D6" s="75" t="s">
        <v>418</v>
      </c>
      <c r="E6" s="75" t="s">
        <v>414</v>
      </c>
      <c r="F6" s="75"/>
      <c r="G6" s="76">
        <v>2173.75</v>
      </c>
      <c r="H6" s="77"/>
      <c r="I6" s="78"/>
      <c r="J6" s="79"/>
      <c r="K6" s="79"/>
      <c r="L6" s="80"/>
      <c r="M6" s="81" t="s">
        <v>407</v>
      </c>
      <c r="N6" s="82">
        <f t="shared" si="0"/>
        <v>66.706382978723411</v>
      </c>
      <c r="O6" s="83">
        <f t="shared" si="1"/>
        <v>25.996549741230591</v>
      </c>
      <c r="P6" s="201" t="s">
        <v>409</v>
      </c>
      <c r="Q6" s="85">
        <v>145003</v>
      </c>
      <c r="R6" s="84" t="s">
        <v>13</v>
      </c>
      <c r="S6" s="84">
        <v>1</v>
      </c>
      <c r="T6" s="86">
        <v>40496.437839999999</v>
      </c>
      <c r="U6" s="85">
        <v>145003</v>
      </c>
      <c r="V6" s="87">
        <v>1</v>
      </c>
      <c r="W6" s="201" t="s">
        <v>419</v>
      </c>
      <c r="X6" s="85">
        <v>0</v>
      </c>
      <c r="Y6" s="84" t="s">
        <v>419</v>
      </c>
      <c r="Z6" s="84">
        <v>0</v>
      </c>
      <c r="AA6" s="86">
        <v>0</v>
      </c>
      <c r="AB6" s="85">
        <v>0</v>
      </c>
      <c r="AC6" s="87">
        <v>0</v>
      </c>
      <c r="AD6" s="201" t="s">
        <v>419</v>
      </c>
      <c r="AE6" s="85">
        <v>0</v>
      </c>
      <c r="AF6" s="84" t="s">
        <v>419</v>
      </c>
      <c r="AG6" s="84">
        <v>0</v>
      </c>
      <c r="AH6" s="86">
        <v>0</v>
      </c>
      <c r="AI6" s="85">
        <v>0</v>
      </c>
      <c r="AJ6" s="87">
        <v>0</v>
      </c>
      <c r="AK6" s="202">
        <f t="shared" si="2"/>
        <v>145003</v>
      </c>
      <c r="AL6" s="203">
        <f t="shared" si="3"/>
        <v>40496.44</v>
      </c>
      <c r="AM6" s="202">
        <f t="shared" si="4"/>
        <v>145003</v>
      </c>
      <c r="AN6" s="204">
        <f t="shared" si="5"/>
        <v>0.27928001489624354</v>
      </c>
      <c r="AO6" s="202">
        <v>145003</v>
      </c>
      <c r="AP6" s="202">
        <v>0</v>
      </c>
      <c r="AQ6" s="202">
        <v>0</v>
      </c>
      <c r="AR6" s="200">
        <v>0</v>
      </c>
      <c r="AS6" s="85">
        <f t="shared" si="6"/>
        <v>145003</v>
      </c>
      <c r="AT6" s="85">
        <f t="shared" si="7"/>
        <v>145003</v>
      </c>
      <c r="AU6" s="88">
        <f t="shared" si="8"/>
        <v>0.27928001489624354</v>
      </c>
      <c r="AV6" s="86">
        <f t="shared" si="9"/>
        <v>40496.44</v>
      </c>
      <c r="AW6" s="85">
        <v>145003</v>
      </c>
      <c r="AX6" s="85">
        <v>0</v>
      </c>
      <c r="AY6" s="85">
        <v>0</v>
      </c>
      <c r="AZ6" s="89">
        <v>56510</v>
      </c>
      <c r="BA6" s="90">
        <v>8476.5</v>
      </c>
      <c r="BB6" s="91">
        <f t="shared" si="10"/>
        <v>0.15</v>
      </c>
      <c r="BC6" s="89">
        <v>41760</v>
      </c>
      <c r="BD6" s="89">
        <v>14750</v>
      </c>
      <c r="BE6" s="205">
        <v>0</v>
      </c>
      <c r="BF6" s="89">
        <f t="shared" si="11"/>
        <v>56510</v>
      </c>
      <c r="BG6" s="90">
        <f t="shared" si="12"/>
        <v>8476.5</v>
      </c>
      <c r="BH6" s="89">
        <v>41760</v>
      </c>
      <c r="BI6" s="89">
        <v>14750</v>
      </c>
      <c r="BJ6" s="92">
        <f t="shared" si="13"/>
        <v>48972.94</v>
      </c>
      <c r="BK6" s="93">
        <v>4207</v>
      </c>
      <c r="BL6" s="93">
        <f t="shared" si="14"/>
        <v>53179.94</v>
      </c>
      <c r="BM6" s="93"/>
      <c r="BN6" s="94"/>
    </row>
    <row r="9" spans="1:66" x14ac:dyDescent="0.25">
      <c r="B9" s="96" t="s">
        <v>54</v>
      </c>
      <c r="C9" s="605" t="s">
        <v>234</v>
      </c>
    </row>
    <row r="10" spans="1:66" x14ac:dyDescent="0.25">
      <c r="C10" s="605"/>
    </row>
    <row r="11" spans="1:66" x14ac:dyDescent="0.25">
      <c r="C11" s="605"/>
    </row>
  </sheetData>
  <mergeCells count="8">
    <mergeCell ref="C9:C11"/>
    <mergeCell ref="A1:L1"/>
    <mergeCell ref="P1:AY1"/>
    <mergeCell ref="AZ1:BI1"/>
    <mergeCell ref="P2:V2"/>
    <mergeCell ref="W2:AC2"/>
    <mergeCell ref="AD2:AJ2"/>
    <mergeCell ref="AK2:AY2"/>
  </mergeCells>
  <phoneticPr fontId="45" type="noConversion"/>
  <pageMargins left="0.25" right="0.25" top="0.75" bottom="0.75" header="0.3" footer="0.3"/>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tabColor theme="7" tint="-0.249977111117893"/>
    <pageSetUpPr fitToPage="1"/>
  </sheetPr>
  <dimension ref="B1:I21"/>
  <sheetViews>
    <sheetView zoomScaleNormal="100" workbookViewId="0">
      <selection activeCell="G7" sqref="G7:G12"/>
    </sheetView>
  </sheetViews>
  <sheetFormatPr defaultColWidth="9.109375" defaultRowHeight="13.2" x14ac:dyDescent="0.25"/>
  <cols>
    <col min="1" max="1" width="9.109375" style="98"/>
    <col min="2" max="2" width="12.88671875" style="98" customWidth="1"/>
    <col min="3" max="3" width="35.33203125" style="98" customWidth="1"/>
    <col min="4" max="8" width="19.5546875" style="98" customWidth="1"/>
    <col min="9" max="9" width="24.6640625" style="98" customWidth="1"/>
    <col min="10" max="16384" width="9.109375" style="98"/>
  </cols>
  <sheetData>
    <row r="1" spans="2:9" ht="17.399999999999999" x14ac:dyDescent="0.3">
      <c r="B1" s="97" t="s">
        <v>158</v>
      </c>
    </row>
    <row r="2" spans="2:9" ht="13.8" thickBot="1" x14ac:dyDescent="0.3"/>
    <row r="3" spans="2:9" ht="39" customHeight="1" thickBot="1" x14ac:dyDescent="0.35">
      <c r="B3" s="99" t="s">
        <v>55</v>
      </c>
      <c r="E3" s="100"/>
      <c r="F3" s="101"/>
      <c r="G3" s="616" t="s">
        <v>56</v>
      </c>
      <c r="H3" s="617"/>
    </row>
    <row r="4" spans="2:9" ht="48" customHeight="1" thickBot="1" x14ac:dyDescent="0.3">
      <c r="B4" s="102" t="s">
        <v>15</v>
      </c>
      <c r="C4" s="103" t="s">
        <v>57</v>
      </c>
      <c r="D4" s="104" t="s">
        <v>58</v>
      </c>
      <c r="E4" s="618" t="s">
        <v>59</v>
      </c>
      <c r="F4" s="619"/>
      <c r="G4" s="620" t="s">
        <v>60</v>
      </c>
      <c r="H4" s="621"/>
    </row>
    <row r="5" spans="2:9" ht="15.6" hidden="1" x14ac:dyDescent="0.3">
      <c r="B5" s="105" t="s">
        <v>45</v>
      </c>
      <c r="C5" s="106" t="s">
        <v>61</v>
      </c>
      <c r="D5" s="107" t="s">
        <v>62</v>
      </c>
      <c r="E5" s="108">
        <v>10.06</v>
      </c>
      <c r="F5" s="109" t="s">
        <v>63</v>
      </c>
      <c r="G5" s="110"/>
      <c r="H5" s="111" t="s">
        <v>12</v>
      </c>
    </row>
    <row r="6" spans="2:9" ht="15.6" hidden="1" x14ac:dyDescent="0.3">
      <c r="B6" s="112" t="s">
        <v>64</v>
      </c>
      <c r="C6" s="113" t="s">
        <v>65</v>
      </c>
      <c r="D6" s="114" t="s">
        <v>66</v>
      </c>
      <c r="E6" s="115">
        <v>11.5</v>
      </c>
      <c r="F6" s="116" t="s">
        <v>67</v>
      </c>
      <c r="G6" s="117"/>
      <c r="H6" s="118"/>
    </row>
    <row r="7" spans="2:9" ht="15.6" x14ac:dyDescent="0.3">
      <c r="B7" s="114" t="s">
        <v>409</v>
      </c>
      <c r="C7" s="113" t="s">
        <v>408</v>
      </c>
      <c r="D7" s="114" t="s">
        <v>13</v>
      </c>
      <c r="E7" s="115">
        <v>1</v>
      </c>
      <c r="F7" s="119" t="s">
        <v>69</v>
      </c>
      <c r="G7" s="120">
        <v>0.27900000000000003</v>
      </c>
      <c r="H7" s="121" t="s">
        <v>12</v>
      </c>
    </row>
    <row r="8" spans="2:9" ht="15.6" hidden="1" x14ac:dyDescent="0.3">
      <c r="B8" s="114" t="s">
        <v>403</v>
      </c>
      <c r="C8" s="113" t="s">
        <v>408</v>
      </c>
      <c r="D8" s="114" t="s">
        <v>13</v>
      </c>
      <c r="E8" s="115">
        <v>7.17</v>
      </c>
      <c r="F8" s="119" t="s">
        <v>69</v>
      </c>
      <c r="G8" s="120">
        <v>0.27900000000000003</v>
      </c>
      <c r="H8" s="121"/>
    </row>
    <row r="9" spans="2:9" ht="15.6" hidden="1" x14ac:dyDescent="0.3">
      <c r="B9" s="114" t="s">
        <v>403</v>
      </c>
      <c r="C9" s="113" t="s">
        <v>408</v>
      </c>
      <c r="D9" s="114" t="s">
        <v>13</v>
      </c>
      <c r="E9" s="115">
        <v>31.05</v>
      </c>
      <c r="F9" s="119" t="s">
        <v>69</v>
      </c>
      <c r="G9" s="120">
        <v>0.27900000000000003</v>
      </c>
      <c r="H9" s="121" t="s">
        <v>12</v>
      </c>
      <c r="I9" s="122"/>
    </row>
    <row r="10" spans="2:9" ht="15.6" hidden="1" x14ac:dyDescent="0.3">
      <c r="B10" s="114" t="s">
        <v>403</v>
      </c>
      <c r="C10" s="113" t="s">
        <v>408</v>
      </c>
      <c r="D10" s="114" t="s">
        <v>13</v>
      </c>
      <c r="E10" s="115">
        <v>4.9000000000000004</v>
      </c>
      <c r="F10" s="119" t="s">
        <v>69</v>
      </c>
      <c r="G10" s="120">
        <v>0.27900000000000003</v>
      </c>
      <c r="H10" s="121" t="s">
        <v>12</v>
      </c>
      <c r="I10" s="122"/>
    </row>
    <row r="11" spans="2:9" ht="15.6" x14ac:dyDescent="0.3">
      <c r="B11" s="114" t="s">
        <v>409</v>
      </c>
      <c r="C11" s="113" t="s">
        <v>408</v>
      </c>
      <c r="D11" s="114" t="s">
        <v>13</v>
      </c>
      <c r="E11" s="115">
        <v>1</v>
      </c>
      <c r="F11" s="119" t="s">
        <v>69</v>
      </c>
      <c r="G11" s="120">
        <v>0.27900000000000003</v>
      </c>
      <c r="H11" s="121" t="s">
        <v>12</v>
      </c>
      <c r="I11" s="1"/>
    </row>
    <row r="12" spans="2:9" ht="15.6" x14ac:dyDescent="0.3">
      <c r="B12" s="114" t="s">
        <v>409</v>
      </c>
      <c r="C12" s="113" t="s">
        <v>408</v>
      </c>
      <c r="D12" s="114" t="s">
        <v>13</v>
      </c>
      <c r="E12" s="115">
        <v>1</v>
      </c>
      <c r="F12" s="119" t="s">
        <v>69</v>
      </c>
      <c r="G12" s="120">
        <v>0.27900000000000003</v>
      </c>
      <c r="H12" s="121" t="s">
        <v>12</v>
      </c>
      <c r="I12" s="1"/>
    </row>
    <row r="13" spans="2:9" ht="15.6" x14ac:dyDescent="0.3">
      <c r="B13" s="114" t="s">
        <v>70</v>
      </c>
      <c r="C13" s="113" t="s">
        <v>410</v>
      </c>
      <c r="D13" s="114" t="s">
        <v>13</v>
      </c>
      <c r="E13" s="115">
        <v>0</v>
      </c>
      <c r="F13" s="119" t="s">
        <v>69</v>
      </c>
      <c r="G13" s="120">
        <v>0.15</v>
      </c>
      <c r="H13" s="121" t="s">
        <v>12</v>
      </c>
      <c r="I13" s="1"/>
    </row>
    <row r="14" spans="2:9" ht="15.6" x14ac:dyDescent="0.3">
      <c r="B14" s="114" t="s">
        <v>70</v>
      </c>
      <c r="C14" s="113" t="s">
        <v>115</v>
      </c>
      <c r="D14" s="114" t="s">
        <v>13</v>
      </c>
      <c r="E14" s="115">
        <v>1</v>
      </c>
      <c r="F14" s="119" t="s">
        <v>69</v>
      </c>
      <c r="G14" s="120">
        <v>0.15</v>
      </c>
      <c r="H14" s="121" t="s">
        <v>12</v>
      </c>
    </row>
    <row r="15" spans="2:9" ht="15.6" x14ac:dyDescent="0.3">
      <c r="B15" s="114" t="s">
        <v>45</v>
      </c>
      <c r="C15" s="113" t="s">
        <v>61</v>
      </c>
      <c r="D15" s="114" t="s">
        <v>62</v>
      </c>
      <c r="E15" s="115">
        <v>10.08</v>
      </c>
      <c r="F15" s="119" t="s">
        <v>63</v>
      </c>
      <c r="G15" s="120"/>
      <c r="H15" s="121" t="s">
        <v>12</v>
      </c>
    </row>
    <row r="18" spans="2:9" ht="22.8" x14ac:dyDescent="0.4">
      <c r="B18" s="123"/>
    </row>
    <row r="19" spans="2:9" ht="22.8" x14ac:dyDescent="0.4">
      <c r="B19" s="123"/>
    </row>
    <row r="20" spans="2:9" ht="21" customHeight="1" x14ac:dyDescent="0.25">
      <c r="B20" s="622" t="s">
        <v>399</v>
      </c>
      <c r="C20" s="622"/>
      <c r="D20" s="622"/>
      <c r="E20" s="622"/>
      <c r="F20" s="622"/>
      <c r="G20" s="622"/>
      <c r="H20" s="622"/>
      <c r="I20" s="124"/>
    </row>
    <row r="21" spans="2:9" ht="21" x14ac:dyDescent="0.25">
      <c r="C21" s="622" t="s">
        <v>398</v>
      </c>
      <c r="D21" s="622"/>
      <c r="E21" s="622"/>
      <c r="F21" s="622"/>
      <c r="G21" s="622"/>
      <c r="H21" s="622"/>
      <c r="I21" s="622"/>
    </row>
  </sheetData>
  <mergeCells count="5">
    <mergeCell ref="G3:H3"/>
    <mergeCell ref="E4:F4"/>
    <mergeCell ref="G4:H4"/>
    <mergeCell ref="B20:H20"/>
    <mergeCell ref="C21:I21"/>
  </mergeCells>
  <pageMargins left="0.7" right="0.7" top="0.75" bottom="0.75" header="0.3" footer="0.3"/>
  <pageSetup paperSize="9" scale="4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26E2B-3073-41BD-AF38-721895C4630E}">
  <sheetPr codeName="List6">
    <tabColor rgb="FF92D050"/>
  </sheetPr>
  <dimension ref="A1:I39"/>
  <sheetViews>
    <sheetView topLeftCell="A22" zoomScaleNormal="100" workbookViewId="0">
      <selection activeCell="C48" sqref="C48"/>
    </sheetView>
  </sheetViews>
  <sheetFormatPr defaultColWidth="9.109375" defaultRowHeight="13.8" x14ac:dyDescent="0.3"/>
  <cols>
    <col min="1" max="1" width="53.44140625" style="127" customWidth="1"/>
    <col min="2" max="2" width="19.109375" style="126" customWidth="1"/>
    <col min="3" max="8" width="17.109375" style="126" customWidth="1"/>
    <col min="9" max="9" width="38.5546875" style="127" customWidth="1"/>
    <col min="10" max="16384" width="9.109375" style="127"/>
  </cols>
  <sheetData>
    <row r="1" spans="1:9" ht="22.8" x14ac:dyDescent="0.3">
      <c r="A1" s="125" t="s">
        <v>71</v>
      </c>
    </row>
    <row r="3" spans="1:9" x14ac:dyDescent="0.3">
      <c r="A3" s="127" t="s">
        <v>72</v>
      </c>
    </row>
    <row r="5" spans="1:9" ht="72" x14ac:dyDescent="0.3">
      <c r="A5" s="128" t="s">
        <v>73</v>
      </c>
      <c r="B5" s="129" t="s">
        <v>74</v>
      </c>
      <c r="C5" s="129" t="s">
        <v>75</v>
      </c>
      <c r="D5" s="129" t="s">
        <v>76</v>
      </c>
      <c r="E5" s="129" t="s">
        <v>77</v>
      </c>
      <c r="F5" s="129" t="s">
        <v>209</v>
      </c>
      <c r="G5" s="129" t="s">
        <v>210</v>
      </c>
      <c r="H5" s="129" t="s">
        <v>78</v>
      </c>
      <c r="I5" s="130" t="s">
        <v>79</v>
      </c>
    </row>
    <row r="6" spans="1:9" x14ac:dyDescent="0.3">
      <c r="A6" s="131" t="s">
        <v>80</v>
      </c>
      <c r="B6" s="132">
        <v>0.5</v>
      </c>
      <c r="C6" s="132">
        <v>21</v>
      </c>
      <c r="D6" s="132" t="s">
        <v>81</v>
      </c>
      <c r="E6" s="132" t="s">
        <v>82</v>
      </c>
      <c r="F6" s="132">
        <v>1667</v>
      </c>
      <c r="G6" s="132">
        <v>10.1</v>
      </c>
      <c r="H6" s="132">
        <v>300</v>
      </c>
      <c r="I6" s="133"/>
    </row>
    <row r="7" spans="1:9" x14ac:dyDescent="0.3">
      <c r="A7" s="134" t="s">
        <v>83</v>
      </c>
      <c r="B7" s="135">
        <v>0.5</v>
      </c>
      <c r="C7" s="135">
        <v>23</v>
      </c>
      <c r="D7" s="135" t="str">
        <f>D6</f>
        <v>± 2</v>
      </c>
      <c r="E7" s="135" t="s">
        <v>82</v>
      </c>
      <c r="F7" s="135">
        <v>1667</v>
      </c>
      <c r="G7" s="135">
        <v>10.1</v>
      </c>
      <c r="H7" s="135">
        <v>300</v>
      </c>
      <c r="I7" s="136"/>
    </row>
    <row r="8" spans="1:9" x14ac:dyDescent="0.3">
      <c r="A8" s="131" t="s">
        <v>84</v>
      </c>
      <c r="B8" s="132">
        <v>0.5</v>
      </c>
      <c r="C8" s="132">
        <v>20</v>
      </c>
      <c r="D8" s="132" t="str">
        <f t="shared" ref="D8:D19" si="0">D7</f>
        <v>± 2</v>
      </c>
      <c r="E8" s="132" t="s">
        <v>82</v>
      </c>
      <c r="F8" s="132">
        <v>1667</v>
      </c>
      <c r="G8" s="132"/>
      <c r="H8" s="132">
        <v>300</v>
      </c>
      <c r="I8" s="133"/>
    </row>
    <row r="9" spans="1:9" x14ac:dyDescent="0.3">
      <c r="A9" s="134" t="s">
        <v>85</v>
      </c>
      <c r="B9" s="135"/>
      <c r="C9" s="135">
        <v>21</v>
      </c>
      <c r="D9" s="135" t="str">
        <f t="shared" si="0"/>
        <v>± 2</v>
      </c>
      <c r="E9" s="135" t="s">
        <v>82</v>
      </c>
      <c r="F9" s="135">
        <v>1667</v>
      </c>
      <c r="G9" s="135"/>
      <c r="H9" s="135">
        <v>300</v>
      </c>
      <c r="I9" s="136"/>
    </row>
    <row r="10" spans="1:9" x14ac:dyDescent="0.3">
      <c r="A10" s="131" t="s">
        <v>86</v>
      </c>
      <c r="B10" s="132">
        <v>0.5</v>
      </c>
      <c r="C10" s="132">
        <v>21</v>
      </c>
      <c r="D10" s="132" t="str">
        <f t="shared" si="0"/>
        <v>± 2</v>
      </c>
      <c r="E10" s="132" t="s">
        <v>82</v>
      </c>
      <c r="F10" s="132">
        <v>1667</v>
      </c>
      <c r="G10" s="132">
        <v>8.6</v>
      </c>
      <c r="H10" s="132">
        <v>300</v>
      </c>
      <c r="I10" s="133"/>
    </row>
    <row r="11" spans="1:9" x14ac:dyDescent="0.3">
      <c r="A11" s="134" t="s">
        <v>87</v>
      </c>
      <c r="B11" s="135">
        <v>0.5</v>
      </c>
      <c r="C11" s="135">
        <v>19</v>
      </c>
      <c r="D11" s="135" t="str">
        <f>D10</f>
        <v>± 2</v>
      </c>
      <c r="E11" s="135" t="s">
        <v>82</v>
      </c>
      <c r="F11" s="135">
        <v>1667</v>
      </c>
      <c r="G11" s="135"/>
      <c r="H11" s="135">
        <v>300</v>
      </c>
      <c r="I11" s="136"/>
    </row>
    <row r="12" spans="1:9" x14ac:dyDescent="0.3">
      <c r="A12" s="131" t="s">
        <v>88</v>
      </c>
      <c r="B12" s="132">
        <v>1</v>
      </c>
      <c r="C12" s="132">
        <v>21</v>
      </c>
      <c r="D12" s="132" t="str">
        <f t="shared" si="0"/>
        <v>± 2</v>
      </c>
      <c r="E12" s="132" t="s">
        <v>82</v>
      </c>
      <c r="F12" s="132">
        <v>1667</v>
      </c>
      <c r="G12" s="132"/>
      <c r="H12" s="132">
        <v>300</v>
      </c>
      <c r="I12" s="133"/>
    </row>
    <row r="13" spans="1:9" x14ac:dyDescent="0.3">
      <c r="A13" s="134" t="s">
        <v>89</v>
      </c>
      <c r="B13" s="135">
        <v>0.5</v>
      </c>
      <c r="C13" s="135">
        <v>24</v>
      </c>
      <c r="D13" s="135" t="str">
        <f t="shared" si="0"/>
        <v>± 2</v>
      </c>
      <c r="E13" s="135" t="s">
        <v>82</v>
      </c>
      <c r="F13" s="135">
        <v>1667</v>
      </c>
      <c r="G13" s="135"/>
      <c r="H13" s="135">
        <v>200</v>
      </c>
      <c r="I13" s="136"/>
    </row>
    <row r="14" spans="1:9" x14ac:dyDescent="0.3">
      <c r="A14" s="131" t="s">
        <v>90</v>
      </c>
      <c r="B14" s="132"/>
      <c r="C14" s="132">
        <v>18</v>
      </c>
      <c r="D14" s="132" t="str">
        <f t="shared" si="0"/>
        <v>± 2</v>
      </c>
      <c r="E14" s="132" t="s">
        <v>82</v>
      </c>
      <c r="F14" s="132">
        <v>1667</v>
      </c>
      <c r="G14" s="132"/>
      <c r="H14" s="132">
        <v>200</v>
      </c>
      <c r="I14" s="133"/>
    </row>
    <row r="15" spans="1:9" x14ac:dyDescent="0.3">
      <c r="A15" s="134" t="s">
        <v>91</v>
      </c>
      <c r="B15" s="135">
        <v>0.1</v>
      </c>
      <c r="C15" s="135">
        <v>21</v>
      </c>
      <c r="D15" s="135" t="str">
        <f t="shared" si="0"/>
        <v>± 2</v>
      </c>
      <c r="E15" s="135" t="s">
        <v>82</v>
      </c>
      <c r="F15" s="135">
        <v>1667</v>
      </c>
      <c r="G15" s="135">
        <v>2.5</v>
      </c>
      <c r="H15" s="135">
        <v>500</v>
      </c>
      <c r="I15" s="136"/>
    </row>
    <row r="16" spans="1:9" x14ac:dyDescent="0.3">
      <c r="A16" s="131" t="s">
        <v>92</v>
      </c>
      <c r="B16" s="132">
        <v>1</v>
      </c>
      <c r="C16" s="132">
        <v>20</v>
      </c>
      <c r="D16" s="132" t="str">
        <f t="shared" si="0"/>
        <v>± 2</v>
      </c>
      <c r="E16" s="132" t="s">
        <v>82</v>
      </c>
      <c r="F16" s="132">
        <v>1667</v>
      </c>
      <c r="G16" s="132" t="s">
        <v>205</v>
      </c>
      <c r="H16" s="132">
        <v>200</v>
      </c>
      <c r="I16" s="133"/>
    </row>
    <row r="17" spans="1:9" x14ac:dyDescent="0.3">
      <c r="A17" s="134" t="s">
        <v>93</v>
      </c>
      <c r="B17" s="135">
        <v>0.5</v>
      </c>
      <c r="C17" s="135" t="s">
        <v>94</v>
      </c>
      <c r="D17" s="135" t="str">
        <f t="shared" si="0"/>
        <v>± 2</v>
      </c>
      <c r="E17" s="135" t="s">
        <v>95</v>
      </c>
      <c r="F17" s="135">
        <v>1667</v>
      </c>
      <c r="G17" s="135" t="s">
        <v>205</v>
      </c>
      <c r="H17" s="135">
        <v>300</v>
      </c>
      <c r="I17" s="61" t="s">
        <v>206</v>
      </c>
    </row>
    <row r="18" spans="1:9" x14ac:dyDescent="0.3">
      <c r="A18" s="131" t="s">
        <v>207</v>
      </c>
      <c r="B18" s="132"/>
      <c r="C18" s="132">
        <v>24</v>
      </c>
      <c r="D18" s="132" t="str">
        <f t="shared" si="0"/>
        <v>± 2</v>
      </c>
      <c r="E18" s="132" t="s">
        <v>82</v>
      </c>
      <c r="F18" s="132">
        <v>1667</v>
      </c>
      <c r="G18" s="132" t="s">
        <v>205</v>
      </c>
      <c r="H18" s="132">
        <v>300</v>
      </c>
      <c r="I18" s="137"/>
    </row>
    <row r="19" spans="1:9" x14ac:dyDescent="0.3">
      <c r="A19" s="138" t="s">
        <v>96</v>
      </c>
      <c r="B19" s="139">
        <v>0.1</v>
      </c>
      <c r="C19" s="139">
        <v>18</v>
      </c>
      <c r="D19" s="139" t="str">
        <f t="shared" si="0"/>
        <v>± 2</v>
      </c>
      <c r="E19" s="139" t="s">
        <v>82</v>
      </c>
      <c r="F19" s="139">
        <v>1667</v>
      </c>
      <c r="G19" s="139"/>
      <c r="H19" s="139">
        <v>150</v>
      </c>
      <c r="I19" s="140"/>
    </row>
    <row r="21" spans="1:9" x14ac:dyDescent="0.3">
      <c r="A21" s="127" t="s">
        <v>97</v>
      </c>
    </row>
    <row r="22" spans="1:9" ht="27.6" x14ac:dyDescent="0.3">
      <c r="A22" s="128" t="s">
        <v>98</v>
      </c>
      <c r="B22" s="130" t="s">
        <v>99</v>
      </c>
    </row>
    <row r="23" spans="1:9" ht="38.25" customHeight="1" x14ac:dyDescent="0.3">
      <c r="A23" s="141" t="s">
        <v>100</v>
      </c>
      <c r="B23" s="142">
        <v>50</v>
      </c>
      <c r="D23" s="126" t="s">
        <v>101</v>
      </c>
    </row>
    <row r="25" spans="1:9" x14ac:dyDescent="0.3">
      <c r="A25" s="127" t="s">
        <v>102</v>
      </c>
    </row>
    <row r="26" spans="1:9" x14ac:dyDescent="0.3">
      <c r="A26" s="127" t="s">
        <v>103</v>
      </c>
    </row>
    <row r="27" spans="1:9" x14ac:dyDescent="0.3">
      <c r="A27" s="127" t="s">
        <v>104</v>
      </c>
    </row>
    <row r="28" spans="1:9" x14ac:dyDescent="0.3">
      <c r="A28" s="127" t="s">
        <v>208</v>
      </c>
    </row>
    <row r="29" spans="1:9" x14ac:dyDescent="0.3">
      <c r="A29" s="143" t="s">
        <v>105</v>
      </c>
    </row>
    <row r="31" spans="1:9" x14ac:dyDescent="0.3">
      <c r="A31" s="143" t="s">
        <v>106</v>
      </c>
    </row>
    <row r="32" spans="1:9" x14ac:dyDescent="0.3">
      <c r="A32" s="144" t="s">
        <v>107</v>
      </c>
      <c r="B32" s="145"/>
      <c r="C32" s="145"/>
      <c r="D32" s="145"/>
      <c r="E32" s="145"/>
      <c r="F32" s="145"/>
      <c r="G32" s="145"/>
      <c r="H32" s="145"/>
      <c r="I32" s="144"/>
    </row>
    <row r="33" spans="1:9" x14ac:dyDescent="0.3">
      <c r="A33" s="144" t="s">
        <v>108</v>
      </c>
      <c r="B33" s="145"/>
      <c r="C33" s="145"/>
      <c r="D33" s="145"/>
      <c r="E33" s="145"/>
      <c r="F33" s="145"/>
      <c r="G33" s="145"/>
      <c r="H33" s="145"/>
      <c r="I33" s="144"/>
    </row>
    <row r="34" spans="1:9" ht="39" customHeight="1" x14ac:dyDescent="0.3">
      <c r="A34" s="605" t="s">
        <v>211</v>
      </c>
      <c r="B34" s="605"/>
      <c r="C34" s="605"/>
      <c r="D34" s="605"/>
      <c r="E34" s="605"/>
      <c r="F34" s="605"/>
      <c r="G34" s="605"/>
      <c r="H34" s="605"/>
      <c r="I34" s="605"/>
    </row>
    <row r="35" spans="1:9" x14ac:dyDescent="0.3">
      <c r="A35" s="144" t="s">
        <v>212</v>
      </c>
      <c r="B35" s="145"/>
      <c r="C35" s="145"/>
      <c r="D35" s="145"/>
      <c r="E35" s="145"/>
      <c r="F35" s="145"/>
      <c r="G35" s="145"/>
      <c r="H35" s="145"/>
      <c r="I35" s="144"/>
    </row>
    <row r="36" spans="1:9" ht="39.75" customHeight="1" x14ac:dyDescent="0.3">
      <c r="A36" s="605" t="s">
        <v>109</v>
      </c>
      <c r="B36" s="605"/>
      <c r="C36" s="605"/>
      <c r="D36" s="605"/>
      <c r="E36" s="605"/>
      <c r="F36" s="605"/>
      <c r="G36" s="605"/>
      <c r="H36" s="605"/>
      <c r="I36" s="605"/>
    </row>
    <row r="37" spans="1:9" ht="52.5" customHeight="1" x14ac:dyDescent="0.3">
      <c r="A37" s="605" t="s">
        <v>110</v>
      </c>
      <c r="B37" s="605"/>
      <c r="C37" s="605"/>
      <c r="D37" s="605"/>
      <c r="E37" s="605"/>
      <c r="F37" s="605"/>
      <c r="G37" s="605"/>
      <c r="H37" s="605"/>
      <c r="I37" s="605"/>
    </row>
    <row r="38" spans="1:9" ht="39.75" customHeight="1" x14ac:dyDescent="0.3">
      <c r="A38" s="605" t="s">
        <v>111</v>
      </c>
      <c r="B38" s="605"/>
      <c r="C38" s="605"/>
      <c r="D38" s="605"/>
      <c r="E38" s="605"/>
      <c r="F38" s="605"/>
      <c r="G38" s="605"/>
      <c r="H38" s="605"/>
      <c r="I38" s="605"/>
    </row>
    <row r="39" spans="1:9" x14ac:dyDescent="0.3">
      <c r="A39" s="623" t="s">
        <v>112</v>
      </c>
      <c r="B39" s="623"/>
      <c r="C39" s="623"/>
      <c r="D39" s="623"/>
      <c r="E39" s="623"/>
      <c r="F39" s="623"/>
      <c r="G39" s="623"/>
      <c r="H39" s="623"/>
      <c r="I39" s="623"/>
    </row>
  </sheetData>
  <mergeCells count="5">
    <mergeCell ref="A34:I34"/>
    <mergeCell ref="A36:I36"/>
    <mergeCell ref="A37:I37"/>
    <mergeCell ref="A38:I38"/>
    <mergeCell ref="A39:I39"/>
  </mergeCells>
  <pageMargins left="0.23622047244094491" right="0.23622047244094491" top="0.74803149606299213" bottom="0.74803149606299213" header="0.31496062992125984" footer="0.31496062992125984"/>
  <pageSetup paperSize="8" scale="9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3">
    <tabColor rgb="FF92D050"/>
  </sheetPr>
  <dimension ref="A1:B29"/>
  <sheetViews>
    <sheetView zoomScale="120" zoomScaleNormal="120" workbookViewId="0">
      <selection activeCell="B11" sqref="B11"/>
    </sheetView>
  </sheetViews>
  <sheetFormatPr defaultColWidth="9.109375" defaultRowHeight="13.8" x14ac:dyDescent="0.3"/>
  <cols>
    <col min="1" max="1" width="3.44140625" style="148" customWidth="1"/>
    <col min="2" max="2" width="82.5546875" style="148" customWidth="1"/>
    <col min="3" max="16384" width="9.109375" style="148"/>
  </cols>
  <sheetData>
    <row r="1" spans="1:2" ht="34.799999999999997" x14ac:dyDescent="0.3">
      <c r="A1" s="146" t="s">
        <v>35</v>
      </c>
      <c r="B1" s="147" t="s">
        <v>213</v>
      </c>
    </row>
    <row r="2" spans="1:2" ht="27.75" customHeight="1" x14ac:dyDescent="0.3">
      <c r="B2" s="149"/>
    </row>
    <row r="3" spans="1:2" x14ac:dyDescent="0.3">
      <c r="B3" s="150" t="s">
        <v>1</v>
      </c>
    </row>
    <row r="4" spans="1:2" x14ac:dyDescent="0.3">
      <c r="B4" s="149"/>
    </row>
    <row r="5" spans="1:2" x14ac:dyDescent="0.3">
      <c r="B5" s="151" t="s">
        <v>0</v>
      </c>
    </row>
    <row r="6" spans="1:2" ht="7.5" customHeight="1" x14ac:dyDescent="0.3">
      <c r="B6" s="151"/>
    </row>
    <row r="7" spans="1:2" ht="27.6" x14ac:dyDescent="0.3">
      <c r="B7" s="151" t="s">
        <v>31</v>
      </c>
    </row>
    <row r="8" spans="1:2" ht="7.5" customHeight="1" x14ac:dyDescent="0.3">
      <c r="B8" s="151"/>
    </row>
    <row r="9" spans="1:2" ht="41.4" x14ac:dyDescent="0.3">
      <c r="B9" s="151" t="s">
        <v>32</v>
      </c>
    </row>
    <row r="10" spans="1:2" ht="7.5" customHeight="1" x14ac:dyDescent="0.3">
      <c r="B10" s="151"/>
    </row>
    <row r="11" spans="1:2" ht="41.4" x14ac:dyDescent="0.3">
      <c r="B11" s="151" t="s">
        <v>33</v>
      </c>
    </row>
    <row r="12" spans="1:2" ht="7.5" customHeight="1" x14ac:dyDescent="0.3">
      <c r="B12" s="151"/>
    </row>
    <row r="13" spans="1:2" ht="27.6" x14ac:dyDescent="0.3">
      <c r="B13" s="151" t="s">
        <v>214</v>
      </c>
    </row>
    <row r="14" spans="1:2" ht="7.5" customHeight="1" x14ac:dyDescent="0.3">
      <c r="B14" s="151"/>
    </row>
    <row r="15" spans="1:2" ht="41.4" x14ac:dyDescent="0.3">
      <c r="B15" s="151" t="s">
        <v>215</v>
      </c>
    </row>
    <row r="16" spans="1:2" ht="7.5" customHeight="1" x14ac:dyDescent="0.3">
      <c r="B16" s="151"/>
    </row>
    <row r="17" spans="2:2" ht="41.4" x14ac:dyDescent="0.3">
      <c r="B17" s="151" t="s">
        <v>39</v>
      </c>
    </row>
    <row r="18" spans="2:2" ht="7.5" customHeight="1" x14ac:dyDescent="0.3">
      <c r="B18" s="151"/>
    </row>
    <row r="19" spans="2:2" ht="41.4" x14ac:dyDescent="0.3">
      <c r="B19" s="151" t="s">
        <v>40</v>
      </c>
    </row>
    <row r="20" spans="2:2" ht="7.5" customHeight="1" x14ac:dyDescent="0.3">
      <c r="B20" s="151"/>
    </row>
    <row r="21" spans="2:2" ht="27.6" x14ac:dyDescent="0.3">
      <c r="B21" s="151" t="s">
        <v>216</v>
      </c>
    </row>
    <row r="22" spans="2:2" x14ac:dyDescent="0.3">
      <c r="B22" s="152" t="s">
        <v>217</v>
      </c>
    </row>
    <row r="23" spans="2:2" x14ac:dyDescent="0.3">
      <c r="B23" s="152" t="s">
        <v>218</v>
      </c>
    </row>
    <row r="24" spans="2:2" ht="7.5" customHeight="1" x14ac:dyDescent="0.3">
      <c r="B24" s="151"/>
    </row>
    <row r="25" spans="2:2" x14ac:dyDescent="0.3">
      <c r="B25" s="151" t="s">
        <v>219</v>
      </c>
    </row>
    <row r="26" spans="2:2" ht="7.5" customHeight="1" x14ac:dyDescent="0.3">
      <c r="B26" s="151"/>
    </row>
    <row r="27" spans="2:2" ht="27.6" x14ac:dyDescent="0.3">
      <c r="B27" s="151" t="s">
        <v>220</v>
      </c>
    </row>
    <row r="28" spans="2:2" ht="7.5" customHeight="1" x14ac:dyDescent="0.3">
      <c r="B28" s="151"/>
    </row>
    <row r="29" spans="2:2" x14ac:dyDescent="0.3">
      <c r="B29" s="151" t="s">
        <v>204</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6"/>
  </sheetPr>
  <dimension ref="A1:B43"/>
  <sheetViews>
    <sheetView zoomScaleNormal="100" workbookViewId="0">
      <selection activeCell="B30" sqref="B30"/>
    </sheetView>
  </sheetViews>
  <sheetFormatPr defaultColWidth="9.109375" defaultRowHeight="13.8" x14ac:dyDescent="0.25"/>
  <cols>
    <col min="1" max="1" width="8.109375" style="62" customWidth="1"/>
    <col min="2" max="2" width="86" style="62" customWidth="1"/>
    <col min="3" max="16384" width="9.109375" style="62"/>
  </cols>
  <sheetData>
    <row r="1" spans="1:2" ht="36" customHeight="1" x14ac:dyDescent="0.25">
      <c r="A1" s="153" t="s">
        <v>113</v>
      </c>
      <c r="B1" s="153" t="s">
        <v>30</v>
      </c>
    </row>
    <row r="3" spans="1:2" x14ac:dyDescent="0.25">
      <c r="B3" s="154"/>
    </row>
    <row r="4" spans="1:2" x14ac:dyDescent="0.25">
      <c r="B4" s="154"/>
    </row>
    <row r="5" spans="1:2" x14ac:dyDescent="0.25">
      <c r="B5" s="154"/>
    </row>
    <row r="6" spans="1:2" x14ac:dyDescent="0.25">
      <c r="B6" s="154"/>
    </row>
    <row r="7" spans="1:2" x14ac:dyDescent="0.25">
      <c r="B7" s="154"/>
    </row>
    <row r="8" spans="1:2" x14ac:dyDescent="0.25">
      <c r="B8" s="154"/>
    </row>
    <row r="9" spans="1:2" x14ac:dyDescent="0.25">
      <c r="B9" s="154"/>
    </row>
    <row r="10" spans="1:2" x14ac:dyDescent="0.25">
      <c r="B10" s="144"/>
    </row>
    <row r="11" spans="1:2" x14ac:dyDescent="0.25">
      <c r="B11" s="154"/>
    </row>
    <row r="12" spans="1:2" x14ac:dyDescent="0.25">
      <c r="B12" s="154"/>
    </row>
    <row r="13" spans="1:2" x14ac:dyDescent="0.25">
      <c r="B13" s="154"/>
    </row>
    <row r="14" spans="1:2" x14ac:dyDescent="0.25">
      <c r="B14" s="154"/>
    </row>
    <row r="15" spans="1:2" x14ac:dyDescent="0.25">
      <c r="B15" s="154"/>
    </row>
    <row r="16" spans="1:2" x14ac:dyDescent="0.25">
      <c r="B16" s="154"/>
    </row>
    <row r="17" spans="2:2" x14ac:dyDescent="0.25">
      <c r="B17" s="154"/>
    </row>
    <row r="18" spans="2:2" x14ac:dyDescent="0.25">
      <c r="B18" s="154"/>
    </row>
    <row r="19" spans="2:2" x14ac:dyDescent="0.25">
      <c r="B19" s="154"/>
    </row>
    <row r="20" spans="2:2" x14ac:dyDescent="0.25">
      <c r="B20" s="154"/>
    </row>
    <row r="21" spans="2:2" x14ac:dyDescent="0.25">
      <c r="B21" s="154"/>
    </row>
    <row r="22" spans="2:2" x14ac:dyDescent="0.25">
      <c r="B22" s="154"/>
    </row>
    <row r="23" spans="2:2" x14ac:dyDescent="0.25">
      <c r="B23" s="154"/>
    </row>
    <row r="24" spans="2:2" x14ac:dyDescent="0.25">
      <c r="B24" s="154"/>
    </row>
    <row r="25" spans="2:2" x14ac:dyDescent="0.25">
      <c r="B25" s="154"/>
    </row>
    <row r="26" spans="2:2" x14ac:dyDescent="0.25">
      <c r="B26" s="154"/>
    </row>
    <row r="27" spans="2:2" x14ac:dyDescent="0.25">
      <c r="B27" s="154"/>
    </row>
    <row r="28" spans="2:2" x14ac:dyDescent="0.25">
      <c r="B28" s="154"/>
    </row>
    <row r="29" spans="2:2" x14ac:dyDescent="0.25">
      <c r="B29" s="154"/>
    </row>
    <row r="30" spans="2:2" x14ac:dyDescent="0.25">
      <c r="B30" s="154"/>
    </row>
    <row r="31" spans="2:2" x14ac:dyDescent="0.25">
      <c r="B31" s="154"/>
    </row>
    <row r="32" spans="2:2" x14ac:dyDescent="0.25">
      <c r="B32" s="154"/>
    </row>
    <row r="33" spans="2:2" x14ac:dyDescent="0.25">
      <c r="B33" s="154"/>
    </row>
    <row r="34" spans="2:2" x14ac:dyDescent="0.25">
      <c r="B34" s="154"/>
    </row>
    <row r="35" spans="2:2" x14ac:dyDescent="0.25">
      <c r="B35" s="154"/>
    </row>
    <row r="36" spans="2:2" x14ac:dyDescent="0.25">
      <c r="B36" s="154"/>
    </row>
    <row r="37" spans="2:2" x14ac:dyDescent="0.25">
      <c r="B37" s="154"/>
    </row>
    <row r="38" spans="2:2" x14ac:dyDescent="0.25">
      <c r="B38" s="154"/>
    </row>
    <row r="39" spans="2:2" x14ac:dyDescent="0.25">
      <c r="B39" s="154"/>
    </row>
    <row r="40" spans="2:2" x14ac:dyDescent="0.25">
      <c r="B40" s="154"/>
    </row>
    <row r="41" spans="2:2" x14ac:dyDescent="0.25">
      <c r="B41" s="154"/>
    </row>
    <row r="42" spans="2:2" x14ac:dyDescent="0.25">
      <c r="B42" s="154"/>
    </row>
    <row r="43" spans="2:2" x14ac:dyDescent="0.25">
      <c r="B43" s="154"/>
    </row>
  </sheetData>
  <pageMargins left="0.7" right="0.7" top="0.61" bottom="0.39" header="0.3" footer="0.3"/>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6"/>
  </sheetPr>
  <dimension ref="A2:A88"/>
  <sheetViews>
    <sheetView workbookViewId="0">
      <selection activeCell="A10" sqref="A10"/>
    </sheetView>
  </sheetViews>
  <sheetFormatPr defaultColWidth="9.109375" defaultRowHeight="13.8" x14ac:dyDescent="0.25"/>
  <cols>
    <col min="1" max="1" width="88.44140625" style="156" customWidth="1"/>
    <col min="2" max="16384" width="9.109375" style="156"/>
  </cols>
  <sheetData>
    <row r="2" spans="1:1" ht="17.399999999999999" x14ac:dyDescent="0.25">
      <c r="A2" s="155" t="s">
        <v>114</v>
      </c>
    </row>
    <row r="3" spans="1:1" x14ac:dyDescent="0.25">
      <c r="A3" s="157"/>
    </row>
    <row r="4" spans="1:1" x14ac:dyDescent="0.25">
      <c r="A4" s="157"/>
    </row>
    <row r="5" spans="1:1" x14ac:dyDescent="0.25">
      <c r="A5" s="158" t="s">
        <v>411</v>
      </c>
    </row>
    <row r="6" spans="1:1" x14ac:dyDescent="0.25">
      <c r="A6" s="158"/>
    </row>
    <row r="7" spans="1:1" x14ac:dyDescent="0.25">
      <c r="A7" s="159"/>
    </row>
    <row r="8" spans="1:1" x14ac:dyDescent="0.25">
      <c r="A8" s="159"/>
    </row>
    <row r="9" spans="1:1" x14ac:dyDescent="0.25">
      <c r="A9" s="159"/>
    </row>
    <row r="10" spans="1:1" x14ac:dyDescent="0.25">
      <c r="A10" s="159"/>
    </row>
    <row r="11" spans="1:1" x14ac:dyDescent="0.25">
      <c r="A11" s="159"/>
    </row>
    <row r="12" spans="1:1" x14ac:dyDescent="0.25">
      <c r="A12" s="159"/>
    </row>
    <row r="13" spans="1:1" x14ac:dyDescent="0.25">
      <c r="A13" s="159"/>
    </row>
    <row r="14" spans="1:1" x14ac:dyDescent="0.25">
      <c r="A14" s="159"/>
    </row>
    <row r="15" spans="1:1" x14ac:dyDescent="0.25">
      <c r="A15" s="159"/>
    </row>
    <row r="16" spans="1:1" x14ac:dyDescent="0.25">
      <c r="A16" s="159"/>
    </row>
    <row r="17" spans="1:1" x14ac:dyDescent="0.25">
      <c r="A17" s="159"/>
    </row>
    <row r="18" spans="1:1" x14ac:dyDescent="0.25">
      <c r="A18" s="160"/>
    </row>
    <row r="19" spans="1:1" x14ac:dyDescent="0.25">
      <c r="A19" s="161"/>
    </row>
    <row r="20" spans="1:1" x14ac:dyDescent="0.25">
      <c r="A20" s="160"/>
    </row>
    <row r="21" spans="1:1" x14ac:dyDescent="0.25">
      <c r="A21" s="160"/>
    </row>
    <row r="22" spans="1:1" x14ac:dyDescent="0.25">
      <c r="A22" s="158"/>
    </row>
    <row r="23" spans="1:1" x14ac:dyDescent="0.25">
      <c r="A23" s="158"/>
    </row>
    <row r="24" spans="1:1" x14ac:dyDescent="0.25">
      <c r="A24" s="159"/>
    </row>
    <row r="25" spans="1:1" x14ac:dyDescent="0.25">
      <c r="A25" s="159"/>
    </row>
    <row r="26" spans="1:1" x14ac:dyDescent="0.25">
      <c r="A26" s="159"/>
    </row>
    <row r="27" spans="1:1" x14ac:dyDescent="0.25">
      <c r="A27" s="159"/>
    </row>
    <row r="28" spans="1:1" x14ac:dyDescent="0.25">
      <c r="A28" s="159"/>
    </row>
    <row r="29" spans="1:1" x14ac:dyDescent="0.25">
      <c r="A29" s="159"/>
    </row>
    <row r="30" spans="1:1" x14ac:dyDescent="0.25">
      <c r="A30" s="159"/>
    </row>
    <row r="31" spans="1:1" x14ac:dyDescent="0.25">
      <c r="A31" s="159"/>
    </row>
    <row r="32" spans="1:1" x14ac:dyDescent="0.25">
      <c r="A32" s="159"/>
    </row>
    <row r="33" spans="1:1" x14ac:dyDescent="0.25">
      <c r="A33" s="159"/>
    </row>
    <row r="34" spans="1:1" x14ac:dyDescent="0.25">
      <c r="A34" s="160"/>
    </row>
    <row r="35" spans="1:1" x14ac:dyDescent="0.25">
      <c r="A35" s="161"/>
    </row>
    <row r="36" spans="1:1" x14ac:dyDescent="0.25">
      <c r="A36" s="160"/>
    </row>
    <row r="37" spans="1:1" x14ac:dyDescent="0.25">
      <c r="A37" s="160"/>
    </row>
    <row r="38" spans="1:1" x14ac:dyDescent="0.25">
      <c r="A38" s="158"/>
    </row>
    <row r="39" spans="1:1" x14ac:dyDescent="0.25">
      <c r="A39" s="158"/>
    </row>
    <row r="40" spans="1:1" x14ac:dyDescent="0.25">
      <c r="A40" s="159"/>
    </row>
    <row r="41" spans="1:1" x14ac:dyDescent="0.25">
      <c r="A41" s="159"/>
    </row>
    <row r="42" spans="1:1" x14ac:dyDescent="0.25">
      <c r="A42" s="159"/>
    </row>
    <row r="43" spans="1:1" x14ac:dyDescent="0.25">
      <c r="A43" s="159"/>
    </row>
    <row r="44" spans="1:1" x14ac:dyDescent="0.25">
      <c r="A44" s="159"/>
    </row>
    <row r="45" spans="1:1" x14ac:dyDescent="0.25">
      <c r="A45" s="159"/>
    </row>
    <row r="46" spans="1:1" x14ac:dyDescent="0.25">
      <c r="A46" s="159"/>
    </row>
    <row r="47" spans="1:1" x14ac:dyDescent="0.25">
      <c r="A47" s="159"/>
    </row>
    <row r="48" spans="1:1" x14ac:dyDescent="0.25">
      <c r="A48" s="159"/>
    </row>
    <row r="49" spans="1:1" x14ac:dyDescent="0.25">
      <c r="A49" s="159"/>
    </row>
    <row r="50" spans="1:1" x14ac:dyDescent="0.25">
      <c r="A50" s="159"/>
    </row>
    <row r="51" spans="1:1" x14ac:dyDescent="0.25">
      <c r="A51" s="159"/>
    </row>
    <row r="52" spans="1:1" x14ac:dyDescent="0.25">
      <c r="A52" s="160"/>
    </row>
    <row r="53" spans="1:1" x14ac:dyDescent="0.25">
      <c r="A53" s="161"/>
    </row>
    <row r="54" spans="1:1" x14ac:dyDescent="0.25">
      <c r="A54" s="160"/>
    </row>
    <row r="55" spans="1:1" x14ac:dyDescent="0.25">
      <c r="A55" s="160"/>
    </row>
    <row r="56" spans="1:1" x14ac:dyDescent="0.25">
      <c r="A56" s="160"/>
    </row>
    <row r="57" spans="1:1" x14ac:dyDescent="0.25">
      <c r="A57" s="162"/>
    </row>
    <row r="58" spans="1:1" x14ac:dyDescent="0.25">
      <c r="A58" s="163"/>
    </row>
    <row r="59" spans="1:1" x14ac:dyDescent="0.25">
      <c r="A59" s="163"/>
    </row>
    <row r="60" spans="1:1" x14ac:dyDescent="0.25">
      <c r="A60" s="163"/>
    </row>
    <row r="61" spans="1:1" x14ac:dyDescent="0.25">
      <c r="A61" s="163"/>
    </row>
    <row r="62" spans="1:1" x14ac:dyDescent="0.25">
      <c r="A62" s="163"/>
    </row>
    <row r="63" spans="1:1" x14ac:dyDescent="0.25">
      <c r="A63" s="163"/>
    </row>
    <row r="64" spans="1:1" x14ac:dyDescent="0.25">
      <c r="A64" s="157"/>
    </row>
    <row r="65" spans="1:1" x14ac:dyDescent="0.25">
      <c r="A65" s="158"/>
    </row>
    <row r="66" spans="1:1" x14ac:dyDescent="0.25">
      <c r="A66" s="163"/>
    </row>
    <row r="67" spans="1:1" x14ac:dyDescent="0.25">
      <c r="A67" s="163"/>
    </row>
    <row r="68" spans="1:1" x14ac:dyDescent="0.25">
      <c r="A68" s="163"/>
    </row>
    <row r="69" spans="1:1" x14ac:dyDescent="0.25">
      <c r="A69" s="163"/>
    </row>
    <row r="70" spans="1:1" x14ac:dyDescent="0.25">
      <c r="A70" s="163"/>
    </row>
    <row r="71" spans="1:1" x14ac:dyDescent="0.25">
      <c r="A71" s="163"/>
    </row>
    <row r="72" spans="1:1" x14ac:dyDescent="0.25">
      <c r="A72" s="163"/>
    </row>
    <row r="73" spans="1:1" x14ac:dyDescent="0.25">
      <c r="A73" s="163"/>
    </row>
    <row r="74" spans="1:1" x14ac:dyDescent="0.25">
      <c r="A74" s="163"/>
    </row>
    <row r="75" spans="1:1" x14ac:dyDescent="0.25">
      <c r="A75" s="163"/>
    </row>
    <row r="76" spans="1:1" x14ac:dyDescent="0.25">
      <c r="A76" s="163"/>
    </row>
    <row r="77" spans="1:1" x14ac:dyDescent="0.25">
      <c r="A77" s="157"/>
    </row>
    <row r="78" spans="1:1" x14ac:dyDescent="0.25">
      <c r="A78" s="158"/>
    </row>
    <row r="79" spans="1:1" x14ac:dyDescent="0.25">
      <c r="A79" s="164"/>
    </row>
    <row r="80" spans="1:1" x14ac:dyDescent="0.25">
      <c r="A80" s="158"/>
    </row>
    <row r="81" spans="1:1" x14ac:dyDescent="0.25">
      <c r="A81" s="157"/>
    </row>
    <row r="82" spans="1:1" x14ac:dyDescent="0.25">
      <c r="A82" s="157"/>
    </row>
    <row r="83" spans="1:1" x14ac:dyDescent="0.25">
      <c r="A83" s="158"/>
    </row>
    <row r="84" spans="1:1" x14ac:dyDescent="0.25">
      <c r="A84" s="157"/>
    </row>
    <row r="85" spans="1:1" x14ac:dyDescent="0.25">
      <c r="A85" s="157"/>
    </row>
    <row r="86" spans="1:1" x14ac:dyDescent="0.25">
      <c r="A86" s="158"/>
    </row>
    <row r="87" spans="1:1" x14ac:dyDescent="0.25">
      <c r="A87" s="157"/>
    </row>
    <row r="88" spans="1:1" x14ac:dyDescent="0.25">
      <c r="A88" s="157"/>
    </row>
  </sheetData>
  <pageMargins left="0.7" right="0.7" top="0.75" bottom="0.75" header="0.3" footer="0.3"/>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BBD0-C570-4648-8255-F4E6CE74A17B}">
  <sheetPr codeName="List9">
    <tabColor rgb="FFFF0000"/>
    <pageSetUpPr fitToPage="1"/>
  </sheetPr>
  <dimension ref="A1:Q125"/>
  <sheetViews>
    <sheetView topLeftCell="A52" zoomScale="120" zoomScaleNormal="120" workbookViewId="0">
      <selection activeCell="C124" sqref="C124:C125"/>
    </sheetView>
  </sheetViews>
  <sheetFormatPr defaultColWidth="9.109375" defaultRowHeight="13.2" x14ac:dyDescent="0.25"/>
  <cols>
    <col min="1" max="1" width="44.6640625" style="2" customWidth="1"/>
    <col min="2" max="2" width="23.6640625" style="2" customWidth="1"/>
    <col min="3" max="3" width="20.88671875" style="2" customWidth="1"/>
    <col min="4" max="4" width="20.109375" style="2" customWidth="1"/>
    <col min="5" max="5" width="21" style="2" customWidth="1"/>
    <col min="6" max="6" width="9.109375" style="30"/>
    <col min="7" max="16384" width="9.109375" style="2"/>
  </cols>
  <sheetData>
    <row r="1" spans="1:7" ht="17.399999999999999" x14ac:dyDescent="0.3">
      <c r="A1" s="597" t="s">
        <v>2</v>
      </c>
      <c r="B1" s="597"/>
      <c r="E1" s="3"/>
    </row>
    <row r="2" spans="1:7" ht="13.8" thickBot="1" x14ac:dyDescent="0.3">
      <c r="C2" s="4"/>
      <c r="E2" s="3"/>
    </row>
    <row r="3" spans="1:7" x14ac:dyDescent="0.25">
      <c r="A3" s="634" t="s">
        <v>18</v>
      </c>
      <c r="B3" s="635"/>
      <c r="C3" s="636"/>
    </row>
    <row r="4" spans="1:7" ht="33" customHeight="1" x14ac:dyDescent="0.25">
      <c r="A4" s="5" t="s">
        <v>17</v>
      </c>
      <c r="B4" s="643" t="str">
        <f>INDEX('Referenčne količine'!$C$4:$C$6,MATCH('OB01'!B6,'Referenčne količine'!$B$4:$B$6,0))</f>
        <v>Strojna, prometna in lesarska šola</v>
      </c>
      <c r="C4" s="644"/>
    </row>
    <row r="5" spans="1:7" x14ac:dyDescent="0.25">
      <c r="A5" s="5" t="s">
        <v>16</v>
      </c>
      <c r="B5" s="645" t="str">
        <f>INDEX('Referenčne količine'!$D$4:$D$6,MATCH('OB01'!B6,'Referenčne količine'!$B$4:$B$6,0))</f>
        <v>Erjavčeva ulica 4a, 5000 Nova Gorica</v>
      </c>
      <c r="C5" s="646"/>
    </row>
    <row r="6" spans="1:7" x14ac:dyDescent="0.25">
      <c r="A6" s="5" t="s">
        <v>15</v>
      </c>
      <c r="B6" s="645" t="s">
        <v>400</v>
      </c>
      <c r="C6" s="646"/>
    </row>
    <row r="7" spans="1:7" x14ac:dyDescent="0.25">
      <c r="A7" s="5" t="s">
        <v>14</v>
      </c>
      <c r="B7" s="647">
        <f>INDEX('Referenčne količine'!$G$4:$G$6,MATCH('OB01'!B6,'Referenčne količine'!$B$4:$B$6,0))</f>
        <v>7420.62</v>
      </c>
      <c r="C7" s="648"/>
      <c r="F7" s="208"/>
      <c r="G7" s="6"/>
    </row>
    <row r="8" spans="1:7" x14ac:dyDescent="0.25">
      <c r="A8" s="5" t="s">
        <v>235</v>
      </c>
      <c r="B8" s="649" t="str">
        <f>INDEX('Referenčne količine'!$P$4:$P$6,MATCH('OB01'!B6,'Referenčne količine'!$B$4:$B$6,0))</f>
        <v>DO</v>
      </c>
      <c r="C8" s="650"/>
      <c r="F8" s="208"/>
      <c r="G8" s="6"/>
    </row>
    <row r="9" spans="1:7" x14ac:dyDescent="0.25">
      <c r="A9" s="5" t="s">
        <v>236</v>
      </c>
      <c r="B9" s="649" t="str">
        <f>INDEX('Referenčne količine'!$W$4:$W$6,MATCH('OB01'!B6,'Referenčne količine'!$B$4:$B$6,0))</f>
        <v/>
      </c>
      <c r="C9" s="650"/>
      <c r="F9" s="208"/>
      <c r="G9" s="6"/>
    </row>
    <row r="10" spans="1:7" ht="13.8" thickBot="1" x14ac:dyDescent="0.3">
      <c r="A10" s="207" t="s">
        <v>237</v>
      </c>
      <c r="B10" s="651" t="str">
        <f>INDEX('Referenčne količine'!$AD$4:$AD$6,MATCH('OB01'!B6,'Referenčne količine'!$B$4:$B$6,0))</f>
        <v/>
      </c>
      <c r="C10" s="652"/>
    </row>
    <row r="11" spans="1:7" ht="13.8" thickBot="1" x14ac:dyDescent="0.3"/>
    <row r="12" spans="1:7" x14ac:dyDescent="0.25">
      <c r="A12" s="653" t="s">
        <v>116</v>
      </c>
      <c r="B12" s="654"/>
      <c r="C12" s="655"/>
    </row>
    <row r="13" spans="1:7" ht="27" thickBot="1" x14ac:dyDescent="0.3">
      <c r="A13" s="7" t="s">
        <v>117</v>
      </c>
      <c r="B13" s="8" t="s">
        <v>118</v>
      </c>
      <c r="C13" s="9" t="s">
        <v>119</v>
      </c>
    </row>
    <row r="14" spans="1:7" x14ac:dyDescent="0.25">
      <c r="A14" s="10" t="s">
        <v>120</v>
      </c>
      <c r="B14" s="11">
        <f>INDEX('Referenčne količine'!$AK$4:$AK$6,MATCH('OB01'!$B$6,'Referenčne količine'!$B$4:$B$6,0))</f>
        <v>504221</v>
      </c>
      <c r="C14" s="11">
        <f>INDEX('Referenčne količine'!$AS$4:$AS$6,MATCH('OB01'!$B$6,'Referenčne količine'!$B$4:$B$6,0))</f>
        <v>642221</v>
      </c>
      <c r="E14" s="12"/>
      <c r="F14" s="209"/>
    </row>
    <row r="15" spans="1:7" x14ac:dyDescent="0.25">
      <c r="A15" s="13" t="s">
        <v>121</v>
      </c>
      <c r="B15" s="14">
        <f>INDEX('Referenčne količine'!$AM$4:$AM$6,MATCH('OB01'!$B$6,'Referenčne količine'!$B$4:$B$6,0))</f>
        <v>504221</v>
      </c>
      <c r="C15" s="14">
        <f>INDEX('Referenčne količine'!$AT$4:$AT$6,MATCH('OB01'!$B$6,'Referenčne količine'!$B$4:$B$6,0))</f>
        <v>642221</v>
      </c>
      <c r="E15" s="12"/>
      <c r="F15" s="209"/>
    </row>
    <row r="16" spans="1:7" x14ac:dyDescent="0.25">
      <c r="A16" s="15" t="s">
        <v>122</v>
      </c>
      <c r="B16" s="16">
        <f>INDEX('Referenčne količine'!$AO$4:$AO$6,MATCH('OB01'!$B$6,'Referenčne količine'!$B$4:$B$6,0))</f>
        <v>425383.32</v>
      </c>
      <c r="C16" s="16">
        <f>INDEX('Referenčne količine'!$AW$4:$AW$6,MATCH('OB01'!$B$6,'Referenčne količine'!$B$4:$B$6,0))</f>
        <v>425383.32</v>
      </c>
      <c r="E16" s="6"/>
      <c r="F16" s="208"/>
    </row>
    <row r="17" spans="1:6" x14ac:dyDescent="0.25">
      <c r="A17" s="17" t="s">
        <v>257</v>
      </c>
      <c r="B17" s="16">
        <f>INDEX('Referenčne količine'!$AP$4:$AP$6,MATCH('OB01'!$B$6,'Referenčne količine'!$B$4:$B$6,0))</f>
        <v>40337.68</v>
      </c>
      <c r="C17" s="16">
        <f>INDEX('Referenčne količine'!$AX$4:$AX$6,MATCH('OB01'!$B$6,'Referenčne količine'!$B$4:$B$6,0))</f>
        <v>40337.68</v>
      </c>
      <c r="E17" s="6"/>
      <c r="F17" s="208"/>
    </row>
    <row r="18" spans="1:6" x14ac:dyDescent="0.25">
      <c r="A18" s="15" t="s">
        <v>256</v>
      </c>
      <c r="B18" s="16">
        <f>INDEX('Referenčne količine'!$AQ$4:$AQ$6,MATCH('OB01'!$B$6,'Referenčne količine'!$B$4:$B$6,0))</f>
        <v>38500</v>
      </c>
      <c r="C18" s="16">
        <f>INDEX('Referenčne količine'!$AY$4:$AY$6,MATCH('OB01'!$B$6,'Referenčne količine'!$B$4:$B$6,0))</f>
        <v>176500</v>
      </c>
      <c r="E18" s="12"/>
      <c r="F18" s="209"/>
    </row>
    <row r="19" spans="1:6" x14ac:dyDescent="0.25">
      <c r="A19" s="15" t="s">
        <v>123</v>
      </c>
      <c r="B19" s="18">
        <f>INDEX('Referenčne količine'!$AL$4:$AL$6,MATCH('OB01'!$B$6,'Referenčne količine'!$B$4:$B$6,0))</f>
        <v>140818.84</v>
      </c>
      <c r="C19" s="18">
        <f>INDEX('Referenčne količine'!$AV$4:$AV$6,MATCH('OB01'!$B$6,'Referenčne količine'!$B$4:$B$6,0))</f>
        <v>179359.47975915321</v>
      </c>
      <c r="E19" s="12"/>
      <c r="F19" s="209"/>
    </row>
    <row r="20" spans="1:6" ht="13.8" thickBot="1" x14ac:dyDescent="0.3">
      <c r="A20" s="19" t="s">
        <v>124</v>
      </c>
      <c r="B20" s="20">
        <f>INDEX('Referenčne količine'!$AN$4:$AN$6,MATCH('OB01'!$B$6,'Referenčne količine'!$B$4:$B$6,0))</f>
        <v>0.27927999825473354</v>
      </c>
      <c r="C20" s="20">
        <f>INDEX('Referenčne količine'!$AN$4:$AN$6,MATCH('OB01'!$B$6,'Referenčne količine'!$B$4:$B$6,0))</f>
        <v>0.27927999825473354</v>
      </c>
      <c r="E20" s="12"/>
      <c r="F20" s="209"/>
    </row>
    <row r="21" spans="1:6" x14ac:dyDescent="0.25">
      <c r="A21" s="10" t="s">
        <v>125</v>
      </c>
      <c r="B21" s="11">
        <f>INDEX('Referenčne količine'!$AZ$4:$AZ$6,MATCH('OB01'!$B$6,'Referenčne količine'!$B$4:$B$6,0))</f>
        <v>201458</v>
      </c>
      <c r="C21" s="11">
        <f>INDEX('Referenčne količine'!$BF$4:$BF$6,MATCH('OB01'!$B$6,'Referenčne količine'!$B$4:$B$6,0))</f>
        <v>261958</v>
      </c>
      <c r="E21" s="12"/>
      <c r="F21" s="209"/>
    </row>
    <row r="22" spans="1:6" x14ac:dyDescent="0.25">
      <c r="A22" s="21" t="s">
        <v>126</v>
      </c>
      <c r="B22" s="14">
        <f>INDEX('Referenčne količine'!$BC$4:$BC$6,MATCH('OB01'!$B$6,'Referenčne količine'!$B$4:$B$6,0))</f>
        <v>113040</v>
      </c>
      <c r="C22" s="14">
        <f>INDEX('Referenčne količine'!$BH$4:$BH$6,MATCH('OB01'!$B$6,'Referenčne količine'!$B$4:$B$6,0))</f>
        <v>113040</v>
      </c>
      <c r="E22" s="12"/>
      <c r="F22" s="209"/>
    </row>
    <row r="23" spans="1:6" x14ac:dyDescent="0.25">
      <c r="A23" s="21" t="s">
        <v>127</v>
      </c>
      <c r="B23" s="14">
        <f>INDEX('Referenčne količine'!$BD$4:$BD$6,MATCH('OB01'!$B$6,'Referenčne količine'!$B$4:$B$6,0))</f>
        <v>88418</v>
      </c>
      <c r="C23" s="14">
        <f>INDEX('Referenčne količine'!$BI$4:$BI$6,MATCH('OB01'!$B$6,'Referenčne količine'!$B$4:$B$6,0))</f>
        <v>148918</v>
      </c>
      <c r="E23" s="12"/>
      <c r="F23" s="209"/>
    </row>
    <row r="24" spans="1:6" x14ac:dyDescent="0.25">
      <c r="A24" s="22" t="s">
        <v>128</v>
      </c>
      <c r="B24" s="23">
        <f>INDEX('Referenčne količine'!$BA$4:$BA$6,MATCH('OB01'!$B$6,'Referenčne količine'!$B$4:$B$6,0))</f>
        <v>30218.7</v>
      </c>
      <c r="C24" s="24">
        <f>INDEX('Referenčne količine'!$BG$4:$BG$6,MATCH('OB01'!$B$6,'Referenčne količine'!$B$4:$B$6,0))</f>
        <v>39293.699999999997</v>
      </c>
      <c r="D24" s="25"/>
      <c r="E24" s="12"/>
      <c r="F24" s="209"/>
    </row>
    <row r="25" spans="1:6" ht="13.8" thickBot="1" x14ac:dyDescent="0.3">
      <c r="A25" s="26" t="s">
        <v>129</v>
      </c>
      <c r="B25" s="60">
        <f>INDEX('Referenčne količine'!$BB$4:$BB$6,MATCH('OB01'!$B$6,'Referenčne količine'!$B$4:$B$6,0))</f>
        <v>0.15</v>
      </c>
      <c r="C25" s="60">
        <f>INDEX('Referenčne količine'!$BB$4:$BB$6,MATCH('OB01'!$B$6,'Referenčne količine'!$B$4:$B$6,0))</f>
        <v>0.15</v>
      </c>
      <c r="E25" s="12"/>
      <c r="F25" s="209"/>
    </row>
    <row r="26" spans="1:6" ht="14.4" customHeight="1" thickBot="1" x14ac:dyDescent="0.3">
      <c r="A26" s="27" t="s">
        <v>130</v>
      </c>
      <c r="B26" s="28">
        <f>INDEX('Referenčne količine'!$BK$4:$BK$6,MATCH('OB01'!$B$6,'Referenčne količine'!$B$4:$B$6,0))</f>
        <v>16647</v>
      </c>
      <c r="C26" s="29"/>
      <c r="E26" s="12"/>
      <c r="F26" s="209"/>
    </row>
    <row r="27" spans="1:6" ht="14.4" thickBot="1" x14ac:dyDescent="0.35">
      <c r="F27" s="222">
        <f ca="1">VALUE(RIGHT(CELL("filename",A1),2))</f>
        <v>1</v>
      </c>
    </row>
    <row r="28" spans="1:6" ht="26.4" x14ac:dyDescent="0.25">
      <c r="A28" s="212" t="s">
        <v>131</v>
      </c>
      <c r="B28" s="214" t="s">
        <v>240</v>
      </c>
      <c r="C28" s="215" t="s">
        <v>241</v>
      </c>
      <c r="D28" s="214" t="s">
        <v>243</v>
      </c>
      <c r="E28" s="214" t="s">
        <v>242</v>
      </c>
      <c r="F28" s="223"/>
    </row>
    <row r="29" spans="1:6" ht="13.8" x14ac:dyDescent="0.3">
      <c r="A29" s="211"/>
      <c r="B29" s="219"/>
      <c r="C29" s="219"/>
      <c r="D29" s="219"/>
      <c r="E29" s="219"/>
      <c r="F29" s="224">
        <v>1</v>
      </c>
    </row>
    <row r="30" spans="1:6" ht="13.2" customHeight="1" x14ac:dyDescent="0.3">
      <c r="A30" s="211"/>
      <c r="B30" s="219"/>
      <c r="C30" s="219"/>
      <c r="D30" s="219"/>
      <c r="E30" s="219"/>
      <c r="F30" s="224">
        <f t="shared" ref="F30:F53" si="0">F29+1</f>
        <v>2</v>
      </c>
    </row>
    <row r="31" spans="1:6" ht="13.8" x14ac:dyDescent="0.3">
      <c r="A31" s="211"/>
      <c r="B31" s="219"/>
      <c r="C31" s="219"/>
      <c r="D31" s="219"/>
      <c r="E31" s="219"/>
      <c r="F31" s="224">
        <f t="shared" si="0"/>
        <v>3</v>
      </c>
    </row>
    <row r="32" spans="1:6" ht="13.8" x14ac:dyDescent="0.3">
      <c r="A32" s="211"/>
      <c r="B32" s="219"/>
      <c r="C32" s="219"/>
      <c r="D32" s="219"/>
      <c r="E32" s="219"/>
      <c r="F32" s="224">
        <f t="shared" si="0"/>
        <v>4</v>
      </c>
    </row>
    <row r="33" spans="1:6" ht="13.8" x14ac:dyDescent="0.3">
      <c r="A33" s="211"/>
      <c r="B33" s="219"/>
      <c r="C33" s="219"/>
      <c r="D33" s="219"/>
      <c r="E33" s="219"/>
      <c r="F33" s="224">
        <f t="shared" si="0"/>
        <v>5</v>
      </c>
    </row>
    <row r="34" spans="1:6" s="30" customFormat="1" ht="13.8" x14ac:dyDescent="0.3">
      <c r="A34" s="211"/>
      <c r="B34" s="219"/>
      <c r="C34" s="219"/>
      <c r="D34" s="219"/>
      <c r="E34" s="219"/>
      <c r="F34" s="224">
        <f t="shared" si="0"/>
        <v>6</v>
      </c>
    </row>
    <row r="35" spans="1:6" ht="13.8" x14ac:dyDescent="0.3">
      <c r="A35" s="211"/>
      <c r="B35" s="219"/>
      <c r="C35" s="219"/>
      <c r="D35" s="219"/>
      <c r="E35" s="219"/>
      <c r="F35" s="224">
        <f t="shared" si="0"/>
        <v>7</v>
      </c>
    </row>
    <row r="36" spans="1:6" ht="13.8" x14ac:dyDescent="0.3">
      <c r="A36" s="211"/>
      <c r="B36" s="219"/>
      <c r="C36" s="219"/>
      <c r="D36" s="219"/>
      <c r="E36" s="219"/>
      <c r="F36" s="224">
        <f t="shared" si="0"/>
        <v>8</v>
      </c>
    </row>
    <row r="37" spans="1:6" s="30" customFormat="1" ht="13.8" x14ac:dyDescent="0.3">
      <c r="A37" s="211"/>
      <c r="B37" s="219"/>
      <c r="C37" s="219"/>
      <c r="D37" s="219"/>
      <c r="E37" s="219"/>
      <c r="F37" s="224">
        <f t="shared" si="0"/>
        <v>9</v>
      </c>
    </row>
    <row r="38" spans="1:6" ht="13.8" x14ac:dyDescent="0.3">
      <c r="A38" s="211"/>
      <c r="B38" s="219"/>
      <c r="C38" s="219"/>
      <c r="D38" s="219"/>
      <c r="E38" s="219"/>
      <c r="F38" s="224">
        <f t="shared" si="0"/>
        <v>10</v>
      </c>
    </row>
    <row r="39" spans="1:6" ht="13.8" x14ac:dyDescent="0.3">
      <c r="A39" s="211"/>
      <c r="B39" s="219"/>
      <c r="C39" s="219"/>
      <c r="D39" s="219"/>
      <c r="E39" s="219"/>
      <c r="F39" s="224">
        <f t="shared" si="0"/>
        <v>11</v>
      </c>
    </row>
    <row r="40" spans="1:6" ht="13.2" customHeight="1" x14ac:dyDescent="0.3">
      <c r="A40" s="211"/>
      <c r="B40" s="219"/>
      <c r="C40" s="219"/>
      <c r="D40" s="219"/>
      <c r="E40" s="219"/>
      <c r="F40" s="224">
        <f t="shared" si="0"/>
        <v>12</v>
      </c>
    </row>
    <row r="41" spans="1:6" ht="13.8" x14ac:dyDescent="0.3">
      <c r="A41" s="211"/>
      <c r="B41" s="219"/>
      <c r="C41" s="219"/>
      <c r="D41" s="219"/>
      <c r="E41" s="219"/>
      <c r="F41" s="224">
        <f t="shared" si="0"/>
        <v>13</v>
      </c>
    </row>
    <row r="42" spans="1:6" ht="13.8" x14ac:dyDescent="0.3">
      <c r="A42" s="211"/>
      <c r="B42" s="219"/>
      <c r="C42" s="219"/>
      <c r="D42" s="219"/>
      <c r="E42" s="219"/>
      <c r="F42" s="224">
        <f t="shared" si="0"/>
        <v>14</v>
      </c>
    </row>
    <row r="43" spans="1:6" ht="13.8" x14ac:dyDescent="0.3">
      <c r="A43" s="211"/>
      <c r="B43" s="219"/>
      <c r="C43" s="219"/>
      <c r="D43" s="219"/>
      <c r="E43" s="219"/>
      <c r="F43" s="224">
        <f t="shared" si="0"/>
        <v>15</v>
      </c>
    </row>
    <row r="44" spans="1:6" ht="13.8" x14ac:dyDescent="0.3">
      <c r="A44" s="211"/>
      <c r="B44" s="219"/>
      <c r="C44" s="219"/>
      <c r="D44" s="219"/>
      <c r="E44" s="219"/>
      <c r="F44" s="224">
        <f t="shared" si="0"/>
        <v>16</v>
      </c>
    </row>
    <row r="45" spans="1:6" ht="15" customHeight="1" x14ac:dyDescent="0.3">
      <c r="A45" s="211"/>
      <c r="B45" s="219"/>
      <c r="C45" s="219"/>
      <c r="D45" s="219"/>
      <c r="E45" s="219"/>
      <c r="F45" s="224">
        <f t="shared" si="0"/>
        <v>17</v>
      </c>
    </row>
    <row r="46" spans="1:6" ht="13.8" x14ac:dyDescent="0.3">
      <c r="A46" s="211"/>
      <c r="B46" s="219"/>
      <c r="C46" s="219"/>
      <c r="D46" s="219"/>
      <c r="E46" s="219"/>
      <c r="F46" s="224">
        <f t="shared" si="0"/>
        <v>18</v>
      </c>
    </row>
    <row r="47" spans="1:6" ht="13.8" x14ac:dyDescent="0.3">
      <c r="A47" s="211"/>
      <c r="B47" s="219"/>
      <c r="C47" s="219"/>
      <c r="D47" s="219"/>
      <c r="E47" s="219"/>
      <c r="F47" s="224">
        <f t="shared" si="0"/>
        <v>19</v>
      </c>
    </row>
    <row r="48" spans="1:6" ht="13.8" x14ac:dyDescent="0.3">
      <c r="A48" s="211"/>
      <c r="B48" s="219"/>
      <c r="C48" s="219"/>
      <c r="D48" s="219"/>
      <c r="E48" s="219"/>
      <c r="F48" s="224">
        <f t="shared" si="0"/>
        <v>20</v>
      </c>
    </row>
    <row r="49" spans="1:6" ht="13.8" x14ac:dyDescent="0.3">
      <c r="A49" s="211"/>
      <c r="B49" s="219"/>
      <c r="C49" s="219"/>
      <c r="D49" s="219"/>
      <c r="E49" s="219"/>
      <c r="F49" s="224">
        <f t="shared" si="0"/>
        <v>21</v>
      </c>
    </row>
    <row r="50" spans="1:6" ht="13.8" x14ac:dyDescent="0.3">
      <c r="A50" s="211"/>
      <c r="B50" s="219"/>
      <c r="C50" s="219"/>
      <c r="D50" s="219"/>
      <c r="E50" s="219"/>
      <c r="F50" s="224">
        <f t="shared" si="0"/>
        <v>22</v>
      </c>
    </row>
    <row r="51" spans="1:6" ht="13.8" x14ac:dyDescent="0.3">
      <c r="A51" s="211"/>
      <c r="B51" s="219"/>
      <c r="C51" s="219"/>
      <c r="D51" s="219"/>
      <c r="E51" s="219"/>
      <c r="F51" s="224">
        <f t="shared" si="0"/>
        <v>23</v>
      </c>
    </row>
    <row r="52" spans="1:6" ht="13.8" x14ac:dyDescent="0.3">
      <c r="A52" s="211"/>
      <c r="B52" s="219"/>
      <c r="C52" s="219"/>
      <c r="D52" s="219"/>
      <c r="E52" s="219"/>
      <c r="F52" s="224">
        <f t="shared" si="0"/>
        <v>24</v>
      </c>
    </row>
    <row r="53" spans="1:6" ht="14.4" thickBot="1" x14ac:dyDescent="0.35">
      <c r="A53" s="211"/>
      <c r="B53" s="219"/>
      <c r="C53" s="219"/>
      <c r="D53" s="219"/>
      <c r="E53" s="219"/>
      <c r="F53" s="224">
        <f t="shared" si="0"/>
        <v>25</v>
      </c>
    </row>
    <row r="54" spans="1:6" ht="15.75" customHeight="1" thickBot="1" x14ac:dyDescent="0.35">
      <c r="A54" s="213" t="s">
        <v>239</v>
      </c>
      <c r="B54" s="220">
        <f>SUM(B29:B53)</f>
        <v>0</v>
      </c>
      <c r="C54" s="221">
        <f>SUM(C29:C53)</f>
        <v>0</v>
      </c>
      <c r="D54" s="220">
        <f>SUM(D29:D53)</f>
        <v>0</v>
      </c>
      <c r="E54" s="221">
        <f>SUM(E29:E53)</f>
        <v>0</v>
      </c>
      <c r="F54" s="210"/>
    </row>
    <row r="55" spans="1:6" ht="14.4" thickBot="1" x14ac:dyDescent="0.35">
      <c r="A55" s="218" t="s">
        <v>244</v>
      </c>
      <c r="B55" s="656"/>
      <c r="C55" s="657"/>
      <c r="F55" s="210"/>
    </row>
    <row r="56" spans="1:6" ht="13.8" x14ac:dyDescent="0.3">
      <c r="A56" s="217" t="s">
        <v>132</v>
      </c>
      <c r="B56" s="641">
        <f>B55*0.22</f>
        <v>0</v>
      </c>
      <c r="C56" s="642"/>
      <c r="F56" s="210"/>
    </row>
    <row r="57" spans="1:6" ht="14.4" thickBot="1" x14ac:dyDescent="0.35">
      <c r="A57" s="216" t="s">
        <v>245</v>
      </c>
      <c r="B57" s="632">
        <f>B56+B55</f>
        <v>0</v>
      </c>
      <c r="C57" s="633"/>
      <c r="F57" s="210"/>
    </row>
    <row r="58" spans="1:6" ht="14.4" thickBot="1" x14ac:dyDescent="0.35">
      <c r="A58" s="31"/>
      <c r="B58" s="31"/>
      <c r="C58" s="32"/>
      <c r="D58" s="6"/>
      <c r="F58" s="210"/>
    </row>
    <row r="59" spans="1:6" ht="13.8" x14ac:dyDescent="0.3">
      <c r="A59" s="634" t="s">
        <v>248</v>
      </c>
      <c r="B59" s="635"/>
      <c r="C59" s="636"/>
      <c r="D59" s="6"/>
      <c r="F59" s="210"/>
    </row>
    <row r="60" spans="1:6" ht="13.8" x14ac:dyDescent="0.3">
      <c r="A60" s="630" t="s">
        <v>246</v>
      </c>
      <c r="B60" s="631"/>
      <c r="C60" s="33"/>
      <c r="D60" s="6"/>
      <c r="F60" s="210"/>
    </row>
    <row r="61" spans="1:6" x14ac:dyDescent="0.25">
      <c r="A61" s="630" t="s">
        <v>133</v>
      </c>
      <c r="B61" s="631"/>
      <c r="C61" s="33"/>
    </row>
    <row r="62" spans="1:6" x14ac:dyDescent="0.25">
      <c r="A62" s="15" t="s">
        <v>122</v>
      </c>
      <c r="B62" s="190"/>
      <c r="C62" s="37"/>
    </row>
    <row r="63" spans="1:6" x14ac:dyDescent="0.25">
      <c r="A63" s="17" t="s">
        <v>257</v>
      </c>
      <c r="B63" s="190"/>
      <c r="C63" s="37"/>
    </row>
    <row r="64" spans="1:6" x14ac:dyDescent="0.25">
      <c r="A64" s="15" t="s">
        <v>256</v>
      </c>
      <c r="B64" s="190"/>
      <c r="C64" s="37"/>
    </row>
    <row r="65" spans="1:5" x14ac:dyDescent="0.25">
      <c r="A65" s="637" t="s">
        <v>249</v>
      </c>
      <c r="B65" s="638"/>
      <c r="C65" s="34"/>
    </row>
    <row r="66" spans="1:5" x14ac:dyDescent="0.25">
      <c r="A66" s="189" t="s">
        <v>247</v>
      </c>
      <c r="B66" s="190"/>
      <c r="C66" s="35">
        <f>ROUND(IF(C60=0, 0,C14- C60),0)</f>
        <v>0</v>
      </c>
    </row>
    <row r="67" spans="1:5" x14ac:dyDescent="0.25">
      <c r="A67" s="630" t="s">
        <v>134</v>
      </c>
      <c r="B67" s="631"/>
      <c r="C67" s="35">
        <f>ROUND(IF(C61=0, 0,C15- C61),0)</f>
        <v>0</v>
      </c>
      <c r="D67" s="36"/>
    </row>
    <row r="68" spans="1:5" x14ac:dyDescent="0.25">
      <c r="A68" s="637" t="s">
        <v>135</v>
      </c>
      <c r="B68" s="638"/>
      <c r="C68" s="37">
        <v>0</v>
      </c>
      <c r="D68" s="36"/>
    </row>
    <row r="69" spans="1:5" x14ac:dyDescent="0.25">
      <c r="A69" s="637" t="s">
        <v>136</v>
      </c>
      <c r="B69" s="638"/>
      <c r="C69" s="39">
        <f>C65*C61</f>
        <v>0</v>
      </c>
    </row>
    <row r="70" spans="1:5" x14ac:dyDescent="0.25">
      <c r="A70" s="189" t="s">
        <v>137</v>
      </c>
      <c r="B70" s="190"/>
      <c r="C70" s="39">
        <f>(C67+C68)*C20+C61*(C20-C65)</f>
        <v>0</v>
      </c>
    </row>
    <row r="71" spans="1:5" x14ac:dyDescent="0.25">
      <c r="A71" s="189" t="s">
        <v>138</v>
      </c>
      <c r="B71" s="190"/>
      <c r="C71" s="40">
        <f>(C67+C68)/C15</f>
        <v>0</v>
      </c>
    </row>
    <row r="72" spans="1:5" x14ac:dyDescent="0.25">
      <c r="A72" s="41"/>
      <c r="C72" s="42"/>
    </row>
    <row r="73" spans="1:5" x14ac:dyDescent="0.25">
      <c r="A73" s="630" t="s">
        <v>10</v>
      </c>
      <c r="B73" s="631"/>
      <c r="C73" s="43"/>
      <c r="E73" s="44"/>
    </row>
    <row r="74" spans="1:5" x14ac:dyDescent="0.25">
      <c r="A74" s="639" t="s">
        <v>126</v>
      </c>
      <c r="B74" s="640"/>
      <c r="C74" s="37"/>
      <c r="E74" s="44"/>
    </row>
    <row r="75" spans="1:5" x14ac:dyDescent="0.25">
      <c r="A75" s="639" t="s">
        <v>127</v>
      </c>
      <c r="B75" s="640"/>
      <c r="C75" s="37"/>
      <c r="E75" s="44"/>
    </row>
    <row r="76" spans="1:5" x14ac:dyDescent="0.25">
      <c r="A76" s="630" t="s">
        <v>139</v>
      </c>
      <c r="B76" s="631"/>
      <c r="C76" s="34"/>
    </row>
    <row r="77" spans="1:5" x14ac:dyDescent="0.25">
      <c r="A77" s="630" t="s">
        <v>140</v>
      </c>
      <c r="B77" s="631"/>
      <c r="C77" s="35">
        <f>ROUND(IF(C73=0,0,C21-C73),0)</f>
        <v>0</v>
      </c>
      <c r="D77" s="44"/>
    </row>
    <row r="78" spans="1:5" x14ac:dyDescent="0.25">
      <c r="A78" s="630" t="s">
        <v>141</v>
      </c>
      <c r="B78" s="631"/>
      <c r="C78" s="45">
        <v>0</v>
      </c>
    </row>
    <row r="79" spans="1:5" x14ac:dyDescent="0.25">
      <c r="A79" s="630" t="s">
        <v>142</v>
      </c>
      <c r="B79" s="631"/>
      <c r="C79" s="38">
        <f>C73*C76</f>
        <v>0</v>
      </c>
    </row>
    <row r="80" spans="1:5" x14ac:dyDescent="0.25">
      <c r="A80" s="185" t="s">
        <v>143</v>
      </c>
      <c r="B80" s="186"/>
      <c r="C80" s="39">
        <f>(C77+C78)*C25+C73*(C25-C76)</f>
        <v>0</v>
      </c>
    </row>
    <row r="81" spans="1:3" x14ac:dyDescent="0.25">
      <c r="A81" s="630" t="s">
        <v>144</v>
      </c>
      <c r="B81" s="631"/>
      <c r="C81" s="40">
        <f>(C77+C78)/C21</f>
        <v>0</v>
      </c>
    </row>
    <row r="82" spans="1:3" x14ac:dyDescent="0.25">
      <c r="A82" s="41"/>
      <c r="C82" s="42"/>
    </row>
    <row r="83" spans="1:3" x14ac:dyDescent="0.25">
      <c r="A83" s="630" t="s">
        <v>145</v>
      </c>
      <c r="B83" s="631"/>
      <c r="C83" s="46">
        <v>0</v>
      </c>
    </row>
    <row r="84" spans="1:3" x14ac:dyDescent="0.25">
      <c r="A84" s="630" t="s">
        <v>146</v>
      </c>
      <c r="B84" s="631"/>
      <c r="C84" s="225">
        <v>0</v>
      </c>
    </row>
    <row r="85" spans="1:3" ht="13.8" thickBot="1" x14ac:dyDescent="0.3">
      <c r="A85" s="187" t="s">
        <v>147</v>
      </c>
      <c r="B85" s="188"/>
      <c r="C85" s="226">
        <f>IF(B26&gt;0,C84/B26,0)</f>
        <v>0</v>
      </c>
    </row>
    <row r="86" spans="1:3" ht="13.8" thickBot="1" x14ac:dyDescent="0.3">
      <c r="C86" s="30"/>
    </row>
    <row r="87" spans="1:3" ht="13.8" thickBot="1" x14ac:dyDescent="0.3">
      <c r="A87" s="624" t="s">
        <v>148</v>
      </c>
      <c r="B87" s="625"/>
      <c r="C87" s="47">
        <f>C70+C80+C84</f>
        <v>0</v>
      </c>
    </row>
    <row r="88" spans="1:3" ht="13.8" thickBot="1" x14ac:dyDescent="0.3">
      <c r="A88" s="626" t="s">
        <v>9</v>
      </c>
      <c r="B88" s="627"/>
      <c r="C88" s="48">
        <f>C107</f>
        <v>0</v>
      </c>
    </row>
    <row r="90" spans="1:3" x14ac:dyDescent="0.25">
      <c r="A90" s="628" t="s">
        <v>8</v>
      </c>
      <c r="B90" s="628"/>
      <c r="C90" s="628"/>
    </row>
    <row r="91" spans="1:3" x14ac:dyDescent="0.25">
      <c r="A91" s="184" t="s">
        <v>7</v>
      </c>
      <c r="B91" s="184" t="s">
        <v>6</v>
      </c>
      <c r="C91" s="184" t="s">
        <v>5</v>
      </c>
    </row>
    <row r="92" spans="1:3" x14ac:dyDescent="0.25">
      <c r="A92" s="49">
        <v>1</v>
      </c>
      <c r="B92" s="50">
        <f>$C$87</f>
        <v>0</v>
      </c>
      <c r="C92" s="51">
        <f t="shared" ref="C92:C106" si="1">B92/(1+$B$109)^A92</f>
        <v>0</v>
      </c>
    </row>
    <row r="93" spans="1:3" x14ac:dyDescent="0.25">
      <c r="A93" s="49">
        <v>2</v>
      </c>
      <c r="B93" s="50">
        <f t="shared" ref="B93:B106" si="2">$C$87</f>
        <v>0</v>
      </c>
      <c r="C93" s="51">
        <f t="shared" si="1"/>
        <v>0</v>
      </c>
    </row>
    <row r="94" spans="1:3" x14ac:dyDescent="0.25">
      <c r="A94" s="49">
        <v>3</v>
      </c>
      <c r="B94" s="50">
        <f t="shared" si="2"/>
        <v>0</v>
      </c>
      <c r="C94" s="51">
        <f t="shared" si="1"/>
        <v>0</v>
      </c>
    </row>
    <row r="95" spans="1:3" x14ac:dyDescent="0.25">
      <c r="A95" s="49">
        <v>4</v>
      </c>
      <c r="B95" s="50">
        <f t="shared" si="2"/>
        <v>0</v>
      </c>
      <c r="C95" s="51">
        <f t="shared" si="1"/>
        <v>0</v>
      </c>
    </row>
    <row r="96" spans="1:3" x14ac:dyDescent="0.25">
      <c r="A96" s="49">
        <v>5</v>
      </c>
      <c r="B96" s="50">
        <f t="shared" si="2"/>
        <v>0</v>
      </c>
      <c r="C96" s="51">
        <f t="shared" si="1"/>
        <v>0</v>
      </c>
    </row>
    <row r="97" spans="1:17" x14ac:dyDescent="0.25">
      <c r="A97" s="49">
        <v>6</v>
      </c>
      <c r="B97" s="50">
        <f t="shared" si="2"/>
        <v>0</v>
      </c>
      <c r="C97" s="51">
        <f t="shared" si="1"/>
        <v>0</v>
      </c>
    </row>
    <row r="98" spans="1:17" x14ac:dyDescent="0.25">
      <c r="A98" s="49">
        <v>7</v>
      </c>
      <c r="B98" s="50">
        <f t="shared" si="2"/>
        <v>0</v>
      </c>
      <c r="C98" s="51">
        <f t="shared" si="1"/>
        <v>0</v>
      </c>
    </row>
    <row r="99" spans="1:17" x14ac:dyDescent="0.25">
      <c r="A99" s="49">
        <v>8</v>
      </c>
      <c r="B99" s="50">
        <f t="shared" si="2"/>
        <v>0</v>
      </c>
      <c r="C99" s="51">
        <f t="shared" si="1"/>
        <v>0</v>
      </c>
    </row>
    <row r="100" spans="1:17" x14ac:dyDescent="0.25">
      <c r="A100" s="49">
        <v>9</v>
      </c>
      <c r="B100" s="50">
        <f t="shared" si="2"/>
        <v>0</v>
      </c>
      <c r="C100" s="51">
        <f t="shared" si="1"/>
        <v>0</v>
      </c>
    </row>
    <row r="101" spans="1:17" x14ac:dyDescent="0.25">
      <c r="A101" s="49">
        <v>10</v>
      </c>
      <c r="B101" s="50">
        <f t="shared" si="2"/>
        <v>0</v>
      </c>
      <c r="C101" s="51">
        <f t="shared" si="1"/>
        <v>0</v>
      </c>
    </row>
    <row r="102" spans="1:17" s="30" customFormat="1" x14ac:dyDescent="0.25">
      <c r="A102" s="49">
        <v>11</v>
      </c>
      <c r="B102" s="50">
        <f t="shared" si="2"/>
        <v>0</v>
      </c>
      <c r="C102" s="51">
        <f t="shared" si="1"/>
        <v>0</v>
      </c>
      <c r="D102" s="2"/>
      <c r="E102" s="2"/>
      <c r="G102" s="2"/>
      <c r="H102" s="2"/>
      <c r="I102" s="2"/>
      <c r="J102" s="2"/>
      <c r="K102" s="2"/>
      <c r="L102" s="2"/>
      <c r="M102" s="2"/>
      <c r="N102" s="2"/>
      <c r="O102" s="2"/>
      <c r="P102" s="2"/>
      <c r="Q102" s="2"/>
    </row>
    <row r="103" spans="1:17" s="30" customFormat="1" x14ac:dyDescent="0.25">
      <c r="A103" s="49">
        <v>12</v>
      </c>
      <c r="B103" s="50">
        <f t="shared" si="2"/>
        <v>0</v>
      </c>
      <c r="C103" s="51">
        <f t="shared" si="1"/>
        <v>0</v>
      </c>
      <c r="D103" s="2"/>
      <c r="E103" s="2"/>
      <c r="G103" s="2"/>
      <c r="H103" s="2"/>
      <c r="I103" s="2"/>
      <c r="J103" s="2"/>
      <c r="K103" s="2"/>
      <c r="L103" s="2"/>
      <c r="M103" s="2"/>
      <c r="N103" s="2"/>
      <c r="O103" s="2"/>
      <c r="P103" s="2"/>
      <c r="Q103" s="2"/>
    </row>
    <row r="104" spans="1:17" s="30" customFormat="1" x14ac:dyDescent="0.25">
      <c r="A104" s="49">
        <v>13</v>
      </c>
      <c r="B104" s="50">
        <f t="shared" si="2"/>
        <v>0</v>
      </c>
      <c r="C104" s="51">
        <f t="shared" si="1"/>
        <v>0</v>
      </c>
      <c r="D104" s="2"/>
      <c r="E104" s="2"/>
      <c r="G104" s="2"/>
      <c r="H104" s="2"/>
      <c r="I104" s="2"/>
      <c r="J104" s="2"/>
      <c r="K104" s="2"/>
      <c r="L104" s="2"/>
      <c r="M104" s="2"/>
      <c r="N104" s="2"/>
      <c r="O104" s="2"/>
      <c r="P104" s="2"/>
      <c r="Q104" s="2"/>
    </row>
    <row r="105" spans="1:17" s="30" customFormat="1" x14ac:dyDescent="0.25">
      <c r="A105" s="49">
        <v>14</v>
      </c>
      <c r="B105" s="50">
        <f t="shared" si="2"/>
        <v>0</v>
      </c>
      <c r="C105" s="51">
        <f t="shared" si="1"/>
        <v>0</v>
      </c>
      <c r="D105" s="2"/>
      <c r="E105" s="2"/>
      <c r="G105" s="2"/>
      <c r="H105" s="2"/>
      <c r="I105" s="2"/>
      <c r="J105" s="2"/>
      <c r="K105" s="2"/>
      <c r="L105" s="2"/>
      <c r="M105" s="2"/>
      <c r="N105" s="2"/>
      <c r="O105" s="2"/>
      <c r="P105" s="2"/>
      <c r="Q105" s="2"/>
    </row>
    <row r="106" spans="1:17" s="30" customFormat="1" x14ac:dyDescent="0.25">
      <c r="A106" s="49">
        <v>15</v>
      </c>
      <c r="B106" s="50">
        <f t="shared" si="2"/>
        <v>0</v>
      </c>
      <c r="C106" s="51">
        <f t="shared" si="1"/>
        <v>0</v>
      </c>
      <c r="D106" s="2"/>
      <c r="E106" s="2"/>
      <c r="G106" s="2"/>
      <c r="H106" s="2"/>
      <c r="I106" s="2"/>
      <c r="J106" s="2"/>
      <c r="K106" s="2"/>
      <c r="L106" s="2"/>
      <c r="M106" s="2"/>
      <c r="N106" s="2"/>
      <c r="O106" s="2"/>
      <c r="P106" s="2"/>
      <c r="Q106" s="2"/>
    </row>
    <row r="107" spans="1:17" s="30" customFormat="1" x14ac:dyDescent="0.25">
      <c r="A107" s="629" t="s">
        <v>4</v>
      </c>
      <c r="B107" s="629"/>
      <c r="C107" s="52">
        <f>SUM(C92:C106)</f>
        <v>0</v>
      </c>
      <c r="D107" s="2"/>
      <c r="E107" s="2"/>
      <c r="G107" s="2"/>
      <c r="H107" s="2"/>
      <c r="I107" s="2"/>
      <c r="J107" s="2"/>
      <c r="K107" s="2"/>
      <c r="L107" s="2"/>
      <c r="M107" s="2"/>
      <c r="N107" s="2"/>
      <c r="O107" s="2"/>
      <c r="P107" s="2"/>
      <c r="Q107" s="2"/>
    </row>
    <row r="109" spans="1:17" s="30" customFormat="1" x14ac:dyDescent="0.25">
      <c r="A109" s="53" t="s">
        <v>3</v>
      </c>
      <c r="B109" s="54">
        <v>0.04</v>
      </c>
      <c r="C109" s="2"/>
      <c r="D109" s="2"/>
      <c r="E109" s="2"/>
      <c r="G109" s="2"/>
      <c r="H109" s="2"/>
      <c r="I109" s="2"/>
      <c r="J109" s="2"/>
      <c r="K109" s="2"/>
      <c r="L109" s="2"/>
      <c r="M109" s="2"/>
      <c r="N109" s="2"/>
      <c r="O109" s="2"/>
      <c r="P109" s="2"/>
      <c r="Q109" s="2"/>
    </row>
    <row r="111" spans="1:17" s="30" customFormat="1" x14ac:dyDescent="0.25">
      <c r="A111" s="2" t="s">
        <v>149</v>
      </c>
      <c r="B111" s="2"/>
      <c r="C111" s="2"/>
      <c r="D111" s="2"/>
      <c r="E111" s="2"/>
      <c r="G111" s="2"/>
      <c r="H111" s="2"/>
      <c r="I111" s="2"/>
      <c r="J111" s="2"/>
      <c r="K111" s="2"/>
      <c r="L111" s="2"/>
      <c r="M111" s="2"/>
      <c r="N111" s="2"/>
      <c r="O111" s="2"/>
      <c r="P111" s="2"/>
      <c r="Q111" s="2"/>
    </row>
    <row r="112" spans="1:17" ht="13.8" thickBot="1" x14ac:dyDescent="0.3"/>
    <row r="113" spans="1:17" s="30" customFormat="1" ht="43.5" customHeight="1" x14ac:dyDescent="0.25">
      <c r="A113" s="231" t="s">
        <v>258</v>
      </c>
      <c r="B113" s="232" t="s">
        <v>150</v>
      </c>
      <c r="C113" s="232" t="s">
        <v>151</v>
      </c>
      <c r="D113" s="232" t="s">
        <v>152</v>
      </c>
      <c r="E113" s="233" t="s">
        <v>238</v>
      </c>
      <c r="G113" s="2"/>
      <c r="H113" s="2"/>
      <c r="I113" s="2"/>
      <c r="J113" s="2"/>
      <c r="K113" s="2"/>
      <c r="L113" s="2"/>
      <c r="M113" s="2"/>
      <c r="N113" s="2"/>
      <c r="O113" s="2"/>
      <c r="P113" s="2"/>
      <c r="Q113" s="2"/>
    </row>
    <row r="114" spans="1:17" s="30" customFormat="1" x14ac:dyDescent="0.25">
      <c r="A114" s="234" t="s">
        <v>261</v>
      </c>
      <c r="B114" s="227"/>
      <c r="C114" s="57">
        <f t="shared" ref="C114:C119" si="3">B114*$C$61</f>
        <v>0</v>
      </c>
      <c r="D114" s="230"/>
      <c r="E114" s="228"/>
      <c r="G114" s="2"/>
      <c r="H114" s="2"/>
      <c r="I114" s="2"/>
      <c r="J114" s="2"/>
      <c r="K114" s="2"/>
      <c r="L114" s="2"/>
      <c r="M114" s="2"/>
      <c r="N114" s="2"/>
      <c r="O114" s="2"/>
      <c r="P114" s="2"/>
      <c r="Q114" s="2"/>
    </row>
    <row r="115" spans="1:17" s="30" customFormat="1" x14ac:dyDescent="0.25">
      <c r="A115" s="234" t="s">
        <v>259</v>
      </c>
      <c r="B115" s="227"/>
      <c r="C115" s="57">
        <f t="shared" si="3"/>
        <v>0</v>
      </c>
      <c r="D115" s="230"/>
      <c r="E115" s="228"/>
      <c r="G115" s="2"/>
      <c r="H115" s="2"/>
      <c r="I115" s="2"/>
      <c r="J115" s="2"/>
      <c r="K115" s="2"/>
      <c r="L115" s="2"/>
      <c r="M115" s="2"/>
      <c r="N115" s="2"/>
      <c r="O115" s="2"/>
      <c r="P115" s="2"/>
      <c r="Q115" s="2"/>
    </row>
    <row r="116" spans="1:17" s="30" customFormat="1" x14ac:dyDescent="0.25">
      <c r="A116" s="234" t="s">
        <v>260</v>
      </c>
      <c r="B116" s="227"/>
      <c r="C116" s="57">
        <f t="shared" si="3"/>
        <v>0</v>
      </c>
      <c r="D116" s="230"/>
      <c r="E116" s="228"/>
      <c r="G116" s="2"/>
      <c r="H116" s="2"/>
      <c r="I116" s="2"/>
      <c r="J116" s="2"/>
      <c r="K116" s="2"/>
      <c r="L116" s="2"/>
      <c r="M116" s="2"/>
      <c r="N116" s="2"/>
      <c r="O116" s="2"/>
      <c r="P116" s="2"/>
      <c r="Q116" s="2"/>
    </row>
    <row r="117" spans="1:17" s="30" customFormat="1" x14ac:dyDescent="0.25">
      <c r="A117" s="234" t="s">
        <v>202</v>
      </c>
      <c r="B117" s="227"/>
      <c r="C117" s="57">
        <f t="shared" si="3"/>
        <v>0</v>
      </c>
      <c r="D117" s="230"/>
      <c r="E117" s="228"/>
      <c r="G117" s="2"/>
      <c r="H117" s="2"/>
      <c r="I117" s="2"/>
      <c r="J117" s="2"/>
      <c r="K117" s="2"/>
      <c r="L117" s="2"/>
      <c r="M117" s="2"/>
      <c r="N117" s="2"/>
      <c r="O117" s="2"/>
      <c r="P117" s="2"/>
      <c r="Q117" s="2"/>
    </row>
    <row r="118" spans="1:17" x14ac:dyDescent="0.25">
      <c r="A118" s="234" t="s">
        <v>68</v>
      </c>
      <c r="B118" s="227"/>
      <c r="C118" s="57">
        <f t="shared" si="3"/>
        <v>0</v>
      </c>
      <c r="D118" s="230"/>
      <c r="E118" s="228"/>
    </row>
    <row r="119" spans="1:17" x14ac:dyDescent="0.25">
      <c r="A119" s="234" t="s">
        <v>153</v>
      </c>
      <c r="B119" s="227"/>
      <c r="C119" s="57">
        <f t="shared" si="3"/>
        <v>0</v>
      </c>
      <c r="D119" s="230"/>
      <c r="E119" s="228"/>
    </row>
    <row r="120" spans="1:17" x14ac:dyDescent="0.25">
      <c r="A120" s="234" t="s">
        <v>203</v>
      </c>
      <c r="B120" s="227"/>
      <c r="C120" s="57">
        <f>B120*$C$61</f>
        <v>0</v>
      </c>
      <c r="D120" s="230"/>
      <c r="E120" s="228"/>
    </row>
    <row r="121" spans="1:17" ht="13.8" thickBot="1" x14ac:dyDescent="0.3">
      <c r="A121" s="235" t="s">
        <v>5</v>
      </c>
      <c r="B121" s="236">
        <f>SUM(B114:B120)</f>
        <v>0</v>
      </c>
      <c r="C121" s="237">
        <f>SUM(C114:C120)</f>
        <v>0</v>
      </c>
      <c r="D121" s="238">
        <f>SUM(D114:D120)</f>
        <v>0</v>
      </c>
      <c r="E121" s="239"/>
    </row>
    <row r="123" spans="1:17" ht="26.4" x14ac:dyDescent="0.25">
      <c r="A123" s="58" t="s">
        <v>154</v>
      </c>
      <c r="B123" s="55" t="s">
        <v>155</v>
      </c>
      <c r="C123" s="55" t="s">
        <v>156</v>
      </c>
    </row>
    <row r="124" spans="1:17" x14ac:dyDescent="0.25">
      <c r="A124" s="56" t="s">
        <v>48</v>
      </c>
      <c r="B124" s="59">
        <v>0</v>
      </c>
      <c r="C124" s="59"/>
    </row>
    <row r="125" spans="1:17" x14ac:dyDescent="0.25">
      <c r="A125" s="56" t="s">
        <v>157</v>
      </c>
      <c r="B125" s="59">
        <v>0</v>
      </c>
      <c r="C125" s="59"/>
    </row>
  </sheetData>
  <mergeCells count="33">
    <mergeCell ref="B56:C56"/>
    <mergeCell ref="A3:C3"/>
    <mergeCell ref="B4:C4"/>
    <mergeCell ref="B5:C5"/>
    <mergeCell ref="B6:C6"/>
    <mergeCell ref="B7:C7"/>
    <mergeCell ref="B8:C8"/>
    <mergeCell ref="B9:C9"/>
    <mergeCell ref="B10:C10"/>
    <mergeCell ref="A12:C12"/>
    <mergeCell ref="B55:C55"/>
    <mergeCell ref="A76:B76"/>
    <mergeCell ref="B57:C57"/>
    <mergeCell ref="A59:C59"/>
    <mergeCell ref="A60:B60"/>
    <mergeCell ref="A61:B61"/>
    <mergeCell ref="A65:B65"/>
    <mergeCell ref="A67:B67"/>
    <mergeCell ref="A68:B68"/>
    <mergeCell ref="A69:B69"/>
    <mergeCell ref="A73:B73"/>
    <mergeCell ref="A74:B74"/>
    <mergeCell ref="A75:B75"/>
    <mergeCell ref="A87:B87"/>
    <mergeCell ref="A88:B88"/>
    <mergeCell ref="A90:C90"/>
    <mergeCell ref="A107:B107"/>
    <mergeCell ref="A77:B77"/>
    <mergeCell ref="A78:B78"/>
    <mergeCell ref="A79:B79"/>
    <mergeCell ref="A81:B81"/>
    <mergeCell ref="A83:B83"/>
    <mergeCell ref="A84:B84"/>
  </mergeCells>
  <conditionalFormatting sqref="C84">
    <cfRule type="cellIs" dxfId="46" priority="1" operator="lessThan">
      <formula>0</formula>
    </cfRule>
  </conditionalFormatting>
  <pageMargins left="0.70866141732283472" right="0.70866141732283472" top="0.74803149606299213" bottom="0.74803149606299213" header="0.31496062992125984" footer="0.31496062992125984"/>
  <pageSetup paperSize="9" scale="62" fitToHeight="0" orientation="portrait" r:id="rId1"/>
  <headerFooter>
    <oddFooter>&amp;L&amp;A&amp;R&amp;P/&amp;N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F6495-D587-4AEC-A000-6088A8F3352F}">
  <sheetPr>
    <tabColor rgb="FFFF0000"/>
  </sheetPr>
  <dimension ref="A1:Q125"/>
  <sheetViews>
    <sheetView topLeftCell="A91" zoomScaleNormal="100" workbookViewId="0">
      <selection activeCell="E128" sqref="E128"/>
    </sheetView>
  </sheetViews>
  <sheetFormatPr defaultColWidth="9.109375" defaultRowHeight="13.2" x14ac:dyDescent="0.25"/>
  <cols>
    <col min="1" max="1" width="44.6640625" style="2" customWidth="1"/>
    <col min="2" max="2" width="23.6640625" style="2" customWidth="1"/>
    <col min="3" max="3" width="20.88671875" style="2" customWidth="1"/>
    <col min="4" max="4" width="20.109375" style="2" customWidth="1"/>
    <col min="5" max="5" width="21" style="2" customWidth="1"/>
    <col min="6" max="6" width="9.109375" style="30"/>
    <col min="7" max="16384" width="9.109375" style="2"/>
  </cols>
  <sheetData>
    <row r="1" spans="1:7" ht="17.399999999999999" x14ac:dyDescent="0.3">
      <c r="A1" s="597" t="s">
        <v>2</v>
      </c>
      <c r="B1" s="597"/>
      <c r="E1" s="3"/>
    </row>
    <row r="2" spans="1:7" ht="13.8" thickBot="1" x14ac:dyDescent="0.3">
      <c r="C2" s="4"/>
      <c r="E2" s="3"/>
    </row>
    <row r="3" spans="1:7" x14ac:dyDescent="0.25">
      <c r="A3" s="634" t="s">
        <v>18</v>
      </c>
      <c r="B3" s="635"/>
      <c r="C3" s="636"/>
    </row>
    <row r="4" spans="1:7" ht="33" customHeight="1" x14ac:dyDescent="0.25">
      <c r="A4" s="5" t="s">
        <v>17</v>
      </c>
      <c r="B4" s="643" t="str">
        <f>INDEX('Referenčne količine'!$C$4:$C$6,MATCH('OB02'!B6,'Referenčne količine'!$B$4:$B$6,0))</f>
        <v xml:space="preserve">Ekonomska šola </v>
      </c>
      <c r="C4" s="644"/>
    </row>
    <row r="5" spans="1:7" x14ac:dyDescent="0.25">
      <c r="A5" s="5" t="s">
        <v>16</v>
      </c>
      <c r="B5" s="645" t="str">
        <f>INDEX('Referenčne količine'!$D$4:$D$6,MATCH('OB01'!B6,'Referenčne količine'!$B$4:$B$6,0))</f>
        <v>Erjavčeva ulica 4a, 5000 Nova Gorica</v>
      </c>
      <c r="C5" s="646"/>
    </row>
    <row r="6" spans="1:7" x14ac:dyDescent="0.25">
      <c r="A6" s="5" t="s">
        <v>15</v>
      </c>
      <c r="B6" s="645" t="s">
        <v>401</v>
      </c>
      <c r="C6" s="646"/>
    </row>
    <row r="7" spans="1:7" x14ac:dyDescent="0.25">
      <c r="A7" s="5" t="s">
        <v>14</v>
      </c>
      <c r="B7" s="647">
        <f>INDEX('Referenčne količine'!$G$4:$G$6,MATCH('OB02'!B6,'Referenčne količine'!$B$4:$B$6,0))</f>
        <v>5267</v>
      </c>
      <c r="C7" s="648"/>
      <c r="F7" s="208"/>
      <c r="G7" s="6"/>
    </row>
    <row r="8" spans="1:7" x14ac:dyDescent="0.25">
      <c r="A8" s="5" t="s">
        <v>235</v>
      </c>
      <c r="B8" s="649" t="str">
        <f>INDEX('Referenčne količine'!$P$4:$P$6,MATCH('OB02'!B6,'Referenčne količine'!$B$4:$B$6,0))</f>
        <v>DO</v>
      </c>
      <c r="C8" s="650"/>
      <c r="F8" s="208"/>
      <c r="G8" s="6"/>
    </row>
    <row r="9" spans="1:7" x14ac:dyDescent="0.25">
      <c r="A9" s="5" t="s">
        <v>236</v>
      </c>
      <c r="B9" s="649">
        <f>INDEX('Referenčne količine'!$W$4:$W$6,MATCH('OB02'!B6,'Referenčne količine'!$B$4:$B$6,0))</f>
        <v>0</v>
      </c>
      <c r="C9" s="650"/>
      <c r="F9" s="208"/>
      <c r="G9" s="6"/>
    </row>
    <row r="10" spans="1:7" ht="13.8" thickBot="1" x14ac:dyDescent="0.3">
      <c r="A10" s="207" t="s">
        <v>237</v>
      </c>
      <c r="B10" s="651">
        <f>INDEX('Referenčne količine'!$AD$4:$AD$6,MATCH('OB02'!B6,'Referenčne količine'!$B$4:$B$6,0))</f>
        <v>0</v>
      </c>
      <c r="C10" s="652"/>
    </row>
    <row r="11" spans="1:7" ht="13.8" thickBot="1" x14ac:dyDescent="0.3"/>
    <row r="12" spans="1:7" x14ac:dyDescent="0.25">
      <c r="A12" s="653" t="s">
        <v>116</v>
      </c>
      <c r="B12" s="654"/>
      <c r="C12" s="655"/>
    </row>
    <row r="13" spans="1:7" ht="27" thickBot="1" x14ac:dyDescent="0.3">
      <c r="A13" s="7" t="s">
        <v>117</v>
      </c>
      <c r="B13" s="8" t="s">
        <v>118</v>
      </c>
      <c r="C13" s="9" t="s">
        <v>119</v>
      </c>
    </row>
    <row r="14" spans="1:7" x14ac:dyDescent="0.25">
      <c r="A14" s="10" t="s">
        <v>120</v>
      </c>
      <c r="B14" s="11">
        <f>INDEX('Referenčne količine'!$AK$4:$AK$6,MATCH('OB02'!$B$6,'Referenčne količine'!$B$4:$B$6,0))</f>
        <v>355153</v>
      </c>
      <c r="C14" s="11">
        <f>INDEX('Referenčne količine'!$AS$4:$AS$6,MATCH('OB02'!$B$6,'Referenčne količine'!$B$4:$B$6,0))</f>
        <v>355153</v>
      </c>
      <c r="E14" s="12"/>
      <c r="F14" s="209"/>
    </row>
    <row r="15" spans="1:7" x14ac:dyDescent="0.25">
      <c r="A15" s="13" t="s">
        <v>121</v>
      </c>
      <c r="B15" s="14">
        <f>INDEX('Referenčne količine'!$AM$4:$AM$6,MATCH('OB02'!$B$6,'Referenčne količine'!$B$4:$B$6,0))</f>
        <v>355153</v>
      </c>
      <c r="C15" s="14">
        <f>INDEX('Referenčne količine'!$AT$4:$AT$6,MATCH('OB02'!$B$6,'Referenčne količine'!$B$4:$B$6,0))</f>
        <v>355153</v>
      </c>
      <c r="E15" s="12"/>
      <c r="F15" s="209"/>
    </row>
    <row r="16" spans="1:7" x14ac:dyDescent="0.25">
      <c r="A16" s="15" t="s">
        <v>122</v>
      </c>
      <c r="B16" s="16">
        <f>INDEX('Referenčne količine'!$AO$4:$AO$6,MATCH('OB02'!$B$6,'Referenčne količine'!$B$4:$B$6,0))</f>
        <v>319637.7</v>
      </c>
      <c r="C16" s="16">
        <f>INDEX('Referenčne količine'!$AW$4:$AW$6,MATCH('OB02'!$B$6,'Referenčne količine'!$B$4:$B$6,0))</f>
        <v>319637.7</v>
      </c>
      <c r="E16" s="6"/>
      <c r="F16" s="208"/>
    </row>
    <row r="17" spans="1:6" x14ac:dyDescent="0.25">
      <c r="A17" s="17" t="s">
        <v>257</v>
      </c>
      <c r="B17" s="16">
        <f>INDEX('Referenčne količine'!$AP$4:$AP$6,MATCH('OB01'!$B$6,'Referenčne količine'!$B$4:$B$6,0))</f>
        <v>40337.68</v>
      </c>
      <c r="C17" s="16">
        <f>INDEX('Referenčne količine'!$AX$4:$AX$6,MATCH('OB02'!$B$6,'Referenčne količine'!$B$4:$B$6,0))</f>
        <v>35515.300000000003</v>
      </c>
      <c r="E17" s="6"/>
      <c r="F17" s="208"/>
    </row>
    <row r="18" spans="1:6" x14ac:dyDescent="0.25">
      <c r="A18" s="15" t="s">
        <v>256</v>
      </c>
      <c r="B18" s="16">
        <f>INDEX('Referenčne količine'!$AQ$4:$AQ$6,MATCH('OB02'!$B$6,'Referenčne količine'!$B$4:$B$6,0))</f>
        <v>0</v>
      </c>
      <c r="C18" s="16">
        <f>INDEX('Referenčne količine'!$AY$4:$AY$6,MATCH('OB02'!$B$6,'Referenčne količine'!$B$4:$B$6,0))</f>
        <v>0</v>
      </c>
      <c r="E18" s="12"/>
      <c r="F18" s="209"/>
    </row>
    <row r="19" spans="1:6" x14ac:dyDescent="0.25">
      <c r="A19" s="15" t="s">
        <v>123</v>
      </c>
      <c r="B19" s="18">
        <f>INDEX('Referenčne količine'!$AL$4:$AL$6,MATCH('OB02'!$B$6,'Referenčne količine'!$B$4:$B$6,0))</f>
        <v>99187.13</v>
      </c>
      <c r="C19" s="18">
        <f>INDEX('Referenčne količine'!$AV$4:$AV$6,MATCH('OB02'!$B$6,'Referenčne količine'!$B$4:$B$6,0))</f>
        <v>99187.13</v>
      </c>
      <c r="E19" s="12"/>
      <c r="F19" s="209"/>
    </row>
    <row r="20" spans="1:6" ht="13.8" thickBot="1" x14ac:dyDescent="0.3">
      <c r="A20" s="19" t="s">
        <v>124</v>
      </c>
      <c r="B20" s="20">
        <f>INDEX('Referenčne količine'!$AN$4:$AN$6,MATCH('OB02'!$B$6,'Referenčne količine'!$B$4:$B$6,0))</f>
        <v>0.2792800004505101</v>
      </c>
      <c r="C20" s="20">
        <f>INDEX('Referenčne količine'!$AN$4:$AN$6,MATCH('OB02'!$B$6,'Referenčne količine'!$B$4:$B$6,0))</f>
        <v>0.2792800004505101</v>
      </c>
      <c r="E20" s="12"/>
      <c r="F20" s="209"/>
    </row>
    <row r="21" spans="1:6" x14ac:dyDescent="0.25">
      <c r="A21" s="10" t="s">
        <v>125</v>
      </c>
      <c r="B21" s="11">
        <f>INDEX('Referenčne količine'!$AZ$4:$AZ$6,MATCH('OB02'!$B$6,'Referenčne količine'!$B$4:$B$6,0))</f>
        <v>98168</v>
      </c>
      <c r="C21" s="11">
        <f>INDEX('Referenčne količine'!$BF$4:$BF$6,MATCH('OB02'!$B$6,'Referenčne količine'!$B$4:$B$6,0))</f>
        <v>98168</v>
      </c>
      <c r="E21" s="12"/>
      <c r="F21" s="209"/>
    </row>
    <row r="22" spans="1:6" x14ac:dyDescent="0.25">
      <c r="A22" s="21" t="s">
        <v>126</v>
      </c>
      <c r="B22" s="14">
        <f>INDEX('Referenčne količine'!$BC$4:$BC$6,MATCH('OB02'!$B$6,'Referenčne količine'!$B$4:$B$6,0))</f>
        <v>77664</v>
      </c>
      <c r="C22" s="14">
        <f>INDEX('Referenčne količine'!$BH$4:$BH$6,MATCH('OB02'!$B$6,'Referenčne količine'!$B$4:$B$6,0))</f>
        <v>77664</v>
      </c>
      <c r="E22" s="12"/>
      <c r="F22" s="209"/>
    </row>
    <row r="23" spans="1:6" x14ac:dyDescent="0.25">
      <c r="A23" s="21" t="s">
        <v>127</v>
      </c>
      <c r="B23" s="14">
        <f>INDEX('Referenčne količine'!$BD$4:$BD$6,MATCH('OB02'!$B$6,'Referenčne količine'!$B$4:$B$6,0))</f>
        <v>20504</v>
      </c>
      <c r="C23" s="14">
        <f>INDEX('Referenčne količine'!$BI$4:$BI$6,MATCH('OB02'!$B$6,'Referenčne količine'!$B$4:$B$6,0))</f>
        <v>20504</v>
      </c>
      <c r="E23" s="12"/>
      <c r="F23" s="209"/>
    </row>
    <row r="24" spans="1:6" x14ac:dyDescent="0.25">
      <c r="A24" s="22" t="s">
        <v>128</v>
      </c>
      <c r="B24" s="23">
        <f>INDEX('Referenčne količine'!$BA$4:$BA$6,MATCH('OB02'!$B$6,'Referenčne količine'!$B$4:$B$6,0))</f>
        <v>14725.2</v>
      </c>
      <c r="C24" s="24">
        <f>INDEX('Referenčne količine'!$BG$4:$BG$6,MATCH('OB02'!$B$6,'Referenčne količine'!$B$4:$B$6,0))</f>
        <v>14725.199999999999</v>
      </c>
      <c r="D24" s="25"/>
      <c r="E24" s="12"/>
      <c r="F24" s="209"/>
    </row>
    <row r="25" spans="1:6" ht="13.8" thickBot="1" x14ac:dyDescent="0.3">
      <c r="A25" s="26" t="s">
        <v>129</v>
      </c>
      <c r="B25" s="60">
        <f>INDEX('Referenčne količine'!$BB$4:$BB$6,MATCH('OB01'!$B$6,'Referenčne količine'!$B$4:$B$6,0))</f>
        <v>0.15</v>
      </c>
      <c r="C25" s="60">
        <f>INDEX('Referenčne količine'!$BB$4:$BB$6,MATCH('OB02'!$B$6,'Referenčne količine'!$B$4:$B$6,0))</f>
        <v>0.15</v>
      </c>
      <c r="E25" s="12"/>
      <c r="F25" s="209"/>
    </row>
    <row r="26" spans="1:6" ht="14.4" customHeight="1" thickBot="1" x14ac:dyDescent="0.3">
      <c r="A26" s="27" t="s">
        <v>130</v>
      </c>
      <c r="B26" s="28">
        <f>INDEX('Referenčne količine'!$BK$4:$BK$6,MATCH('OB02'!$B$6,'Referenčne količine'!$B$4:$B$6,0))</f>
        <v>10874</v>
      </c>
      <c r="C26" s="29"/>
      <c r="E26" s="12"/>
      <c r="F26" s="209"/>
    </row>
    <row r="27" spans="1:6" ht="14.4" thickBot="1" x14ac:dyDescent="0.35">
      <c r="F27" s="222">
        <f ca="1">VALUE(RIGHT(CELL("filename",A1),2))</f>
        <v>2</v>
      </c>
    </row>
    <row r="28" spans="1:6" ht="26.4" x14ac:dyDescent="0.25">
      <c r="A28" s="212" t="s">
        <v>131</v>
      </c>
      <c r="B28" s="214" t="s">
        <v>240</v>
      </c>
      <c r="C28" s="215" t="s">
        <v>241</v>
      </c>
      <c r="D28" s="214" t="s">
        <v>243</v>
      </c>
      <c r="E28" s="214" t="s">
        <v>242</v>
      </c>
      <c r="F28" s="223"/>
    </row>
    <row r="29" spans="1:6" ht="13.8" x14ac:dyDescent="0.3">
      <c r="A29" s="211"/>
      <c r="B29" s="219"/>
      <c r="C29" s="219"/>
      <c r="D29" s="219"/>
      <c r="E29" s="219"/>
      <c r="F29" s="224">
        <v>1</v>
      </c>
    </row>
    <row r="30" spans="1:6" ht="13.2" customHeight="1" x14ac:dyDescent="0.3">
      <c r="A30" s="211"/>
      <c r="B30" s="219"/>
      <c r="C30" s="219"/>
      <c r="D30" s="219"/>
      <c r="E30" s="219"/>
      <c r="F30" s="224">
        <f t="shared" ref="F30:F53" si="0">F29+1</f>
        <v>2</v>
      </c>
    </row>
    <row r="31" spans="1:6" ht="13.8" x14ac:dyDescent="0.3">
      <c r="A31" s="211"/>
      <c r="B31" s="219"/>
      <c r="C31" s="219"/>
      <c r="D31" s="219"/>
      <c r="E31" s="219"/>
      <c r="F31" s="224">
        <f t="shared" si="0"/>
        <v>3</v>
      </c>
    </row>
    <row r="32" spans="1:6" ht="13.8" x14ac:dyDescent="0.3">
      <c r="A32" s="211"/>
      <c r="B32" s="219"/>
      <c r="C32" s="219"/>
      <c r="D32" s="219"/>
      <c r="E32" s="219"/>
      <c r="F32" s="224">
        <f t="shared" si="0"/>
        <v>4</v>
      </c>
    </row>
    <row r="33" spans="1:6" ht="13.8" x14ac:dyDescent="0.3">
      <c r="A33" s="211"/>
      <c r="B33" s="219"/>
      <c r="C33" s="219"/>
      <c r="D33" s="219"/>
      <c r="E33" s="219"/>
      <c r="F33" s="224">
        <f t="shared" si="0"/>
        <v>5</v>
      </c>
    </row>
    <row r="34" spans="1:6" s="30" customFormat="1" ht="13.8" x14ac:dyDescent="0.3">
      <c r="A34" s="211"/>
      <c r="B34" s="219"/>
      <c r="C34" s="219"/>
      <c r="D34" s="219"/>
      <c r="E34" s="219"/>
      <c r="F34" s="224">
        <f t="shared" si="0"/>
        <v>6</v>
      </c>
    </row>
    <row r="35" spans="1:6" ht="13.8" x14ac:dyDescent="0.3">
      <c r="A35" s="211"/>
      <c r="B35" s="219"/>
      <c r="C35" s="219"/>
      <c r="D35" s="219"/>
      <c r="E35" s="219"/>
      <c r="F35" s="224">
        <f t="shared" si="0"/>
        <v>7</v>
      </c>
    </row>
    <row r="36" spans="1:6" ht="13.8" x14ac:dyDescent="0.3">
      <c r="A36" s="211"/>
      <c r="B36" s="219"/>
      <c r="C36" s="219"/>
      <c r="D36" s="219"/>
      <c r="E36" s="219"/>
      <c r="F36" s="224">
        <f t="shared" si="0"/>
        <v>8</v>
      </c>
    </row>
    <row r="37" spans="1:6" s="30" customFormat="1" ht="13.8" x14ac:dyDescent="0.3">
      <c r="A37" s="211"/>
      <c r="B37" s="219"/>
      <c r="C37" s="219"/>
      <c r="D37" s="219"/>
      <c r="E37" s="219"/>
      <c r="F37" s="224">
        <f t="shared" si="0"/>
        <v>9</v>
      </c>
    </row>
    <row r="38" spans="1:6" ht="13.8" x14ac:dyDescent="0.3">
      <c r="A38" s="211"/>
      <c r="B38" s="219"/>
      <c r="C38" s="219"/>
      <c r="D38" s="219"/>
      <c r="E38" s="219"/>
      <c r="F38" s="224">
        <f t="shared" si="0"/>
        <v>10</v>
      </c>
    </row>
    <row r="39" spans="1:6" ht="13.8" x14ac:dyDescent="0.3">
      <c r="A39" s="211"/>
      <c r="B39" s="219"/>
      <c r="C39" s="219"/>
      <c r="D39" s="219"/>
      <c r="E39" s="219"/>
      <c r="F39" s="224">
        <f t="shared" si="0"/>
        <v>11</v>
      </c>
    </row>
    <row r="40" spans="1:6" ht="13.2" customHeight="1" x14ac:dyDescent="0.3">
      <c r="A40" s="211"/>
      <c r="B40" s="219"/>
      <c r="C40" s="219"/>
      <c r="D40" s="219"/>
      <c r="E40" s="219"/>
      <c r="F40" s="224">
        <f t="shared" si="0"/>
        <v>12</v>
      </c>
    </row>
    <row r="41" spans="1:6" ht="13.8" x14ac:dyDescent="0.3">
      <c r="A41" s="211"/>
      <c r="B41" s="219"/>
      <c r="C41" s="219"/>
      <c r="D41" s="219"/>
      <c r="E41" s="219"/>
      <c r="F41" s="224">
        <f t="shared" si="0"/>
        <v>13</v>
      </c>
    </row>
    <row r="42" spans="1:6" ht="13.8" x14ac:dyDescent="0.3">
      <c r="A42" s="211"/>
      <c r="B42" s="219"/>
      <c r="C42" s="219"/>
      <c r="D42" s="219"/>
      <c r="E42" s="219"/>
      <c r="F42" s="224">
        <f t="shared" si="0"/>
        <v>14</v>
      </c>
    </row>
    <row r="43" spans="1:6" ht="13.8" x14ac:dyDescent="0.3">
      <c r="A43" s="211"/>
      <c r="B43" s="219"/>
      <c r="C43" s="219"/>
      <c r="D43" s="219"/>
      <c r="E43" s="219"/>
      <c r="F43" s="224">
        <f t="shared" si="0"/>
        <v>15</v>
      </c>
    </row>
    <row r="44" spans="1:6" ht="13.8" x14ac:dyDescent="0.3">
      <c r="A44" s="211"/>
      <c r="B44" s="219"/>
      <c r="C44" s="219"/>
      <c r="D44" s="219"/>
      <c r="E44" s="219"/>
      <c r="F44" s="224">
        <f t="shared" si="0"/>
        <v>16</v>
      </c>
    </row>
    <row r="45" spans="1:6" ht="15" customHeight="1" x14ac:dyDescent="0.3">
      <c r="A45" s="211"/>
      <c r="B45" s="219"/>
      <c r="C45" s="219"/>
      <c r="D45" s="219"/>
      <c r="E45" s="219"/>
      <c r="F45" s="224">
        <f t="shared" si="0"/>
        <v>17</v>
      </c>
    </row>
    <row r="46" spans="1:6" ht="13.8" x14ac:dyDescent="0.3">
      <c r="A46" s="211"/>
      <c r="B46" s="219"/>
      <c r="C46" s="219"/>
      <c r="D46" s="219"/>
      <c r="E46" s="219"/>
      <c r="F46" s="224">
        <f t="shared" si="0"/>
        <v>18</v>
      </c>
    </row>
    <row r="47" spans="1:6" ht="13.8" x14ac:dyDescent="0.3">
      <c r="A47" s="211"/>
      <c r="B47" s="219"/>
      <c r="C47" s="219"/>
      <c r="D47" s="219"/>
      <c r="E47" s="219"/>
      <c r="F47" s="224">
        <f t="shared" si="0"/>
        <v>19</v>
      </c>
    </row>
    <row r="48" spans="1:6" ht="13.8" x14ac:dyDescent="0.3">
      <c r="A48" s="211"/>
      <c r="B48" s="219"/>
      <c r="C48" s="219"/>
      <c r="D48" s="219"/>
      <c r="E48" s="219"/>
      <c r="F48" s="224">
        <f t="shared" si="0"/>
        <v>20</v>
      </c>
    </row>
    <row r="49" spans="1:6" ht="13.8" x14ac:dyDescent="0.3">
      <c r="A49" s="211"/>
      <c r="B49" s="219"/>
      <c r="C49" s="219"/>
      <c r="D49" s="219"/>
      <c r="E49" s="219"/>
      <c r="F49" s="224">
        <f t="shared" si="0"/>
        <v>21</v>
      </c>
    </row>
    <row r="50" spans="1:6" ht="13.8" x14ac:dyDescent="0.3">
      <c r="A50" s="211"/>
      <c r="B50" s="219"/>
      <c r="C50" s="219"/>
      <c r="D50" s="219"/>
      <c r="E50" s="219"/>
      <c r="F50" s="224">
        <f t="shared" si="0"/>
        <v>22</v>
      </c>
    </row>
    <row r="51" spans="1:6" ht="13.8" x14ac:dyDescent="0.3">
      <c r="A51" s="211"/>
      <c r="B51" s="219"/>
      <c r="C51" s="219"/>
      <c r="D51" s="219"/>
      <c r="E51" s="219"/>
      <c r="F51" s="224">
        <f t="shared" si="0"/>
        <v>23</v>
      </c>
    </row>
    <row r="52" spans="1:6" ht="13.8" x14ac:dyDescent="0.3">
      <c r="A52" s="211"/>
      <c r="B52" s="219"/>
      <c r="C52" s="219"/>
      <c r="D52" s="219"/>
      <c r="E52" s="219"/>
      <c r="F52" s="224">
        <f t="shared" si="0"/>
        <v>24</v>
      </c>
    </row>
    <row r="53" spans="1:6" ht="14.4" thickBot="1" x14ac:dyDescent="0.35">
      <c r="A53" s="211"/>
      <c r="B53" s="219"/>
      <c r="C53" s="219"/>
      <c r="D53" s="219"/>
      <c r="E53" s="219"/>
      <c r="F53" s="224">
        <f t="shared" si="0"/>
        <v>25</v>
      </c>
    </row>
    <row r="54" spans="1:6" ht="15.75" customHeight="1" thickBot="1" x14ac:dyDescent="0.35">
      <c r="A54" s="213"/>
      <c r="B54" s="220"/>
      <c r="C54" s="221"/>
      <c r="D54" s="220"/>
      <c r="E54" s="221"/>
      <c r="F54" s="210"/>
    </row>
    <row r="55" spans="1:6" ht="14.4" thickBot="1" x14ac:dyDescent="0.35">
      <c r="A55" s="218" t="s">
        <v>244</v>
      </c>
      <c r="B55" s="656"/>
      <c r="C55" s="657"/>
      <c r="F55" s="210"/>
    </row>
    <row r="56" spans="1:6" ht="13.8" x14ac:dyDescent="0.3">
      <c r="A56" s="217" t="s">
        <v>132</v>
      </c>
      <c r="B56" s="641">
        <f>B55*0.22</f>
        <v>0</v>
      </c>
      <c r="C56" s="642"/>
      <c r="F56" s="210"/>
    </row>
    <row r="57" spans="1:6" ht="14.4" thickBot="1" x14ac:dyDescent="0.35">
      <c r="A57" s="216" t="s">
        <v>245</v>
      </c>
      <c r="B57" s="632">
        <f>B56+B55</f>
        <v>0</v>
      </c>
      <c r="C57" s="633"/>
      <c r="F57" s="210"/>
    </row>
    <row r="58" spans="1:6" ht="14.4" thickBot="1" x14ac:dyDescent="0.35">
      <c r="A58" s="31"/>
      <c r="B58" s="31"/>
      <c r="C58" s="32"/>
      <c r="D58" s="6"/>
      <c r="F58" s="210"/>
    </row>
    <row r="59" spans="1:6" ht="13.8" x14ac:dyDescent="0.3">
      <c r="A59" s="634" t="s">
        <v>248</v>
      </c>
      <c r="B59" s="635"/>
      <c r="C59" s="636"/>
      <c r="D59" s="6"/>
      <c r="F59" s="210"/>
    </row>
    <row r="60" spans="1:6" ht="13.8" x14ac:dyDescent="0.3">
      <c r="A60" s="630" t="s">
        <v>246</v>
      </c>
      <c r="B60" s="631"/>
      <c r="C60" s="33"/>
      <c r="D60" s="6"/>
      <c r="F60" s="210"/>
    </row>
    <row r="61" spans="1:6" x14ac:dyDescent="0.25">
      <c r="A61" s="630" t="s">
        <v>133</v>
      </c>
      <c r="B61" s="631"/>
      <c r="C61" s="33"/>
    </row>
    <row r="62" spans="1:6" x14ac:dyDescent="0.25">
      <c r="A62" s="15" t="s">
        <v>122</v>
      </c>
      <c r="B62" s="190"/>
      <c r="C62" s="37"/>
    </row>
    <row r="63" spans="1:6" x14ac:dyDescent="0.25">
      <c r="A63" s="17" t="s">
        <v>257</v>
      </c>
      <c r="B63" s="190"/>
      <c r="C63" s="37"/>
    </row>
    <row r="64" spans="1:6" x14ac:dyDescent="0.25">
      <c r="A64" s="15" t="s">
        <v>256</v>
      </c>
      <c r="B64" s="190"/>
      <c r="C64" s="37"/>
    </row>
    <row r="65" spans="1:5" x14ac:dyDescent="0.25">
      <c r="A65" s="637" t="s">
        <v>249</v>
      </c>
      <c r="B65" s="638"/>
      <c r="C65" s="34"/>
    </row>
    <row r="66" spans="1:5" x14ac:dyDescent="0.25">
      <c r="A66" s="189" t="s">
        <v>247</v>
      </c>
      <c r="B66" s="190"/>
      <c r="C66" s="35">
        <f>ROUND(IF(C60=0, 0,C14- C60),0)</f>
        <v>0</v>
      </c>
    </row>
    <row r="67" spans="1:5" x14ac:dyDescent="0.25">
      <c r="A67" s="630" t="s">
        <v>134</v>
      </c>
      <c r="B67" s="631"/>
      <c r="C67" s="35">
        <f>ROUND(IF(C61=0, 0,C15- C61),0)</f>
        <v>0</v>
      </c>
      <c r="D67" s="36"/>
    </row>
    <row r="68" spans="1:5" x14ac:dyDescent="0.25">
      <c r="A68" s="637" t="s">
        <v>135</v>
      </c>
      <c r="B68" s="638"/>
      <c r="C68" s="37">
        <v>0</v>
      </c>
      <c r="D68" s="36"/>
    </row>
    <row r="69" spans="1:5" x14ac:dyDescent="0.25">
      <c r="A69" s="637" t="s">
        <v>136</v>
      </c>
      <c r="B69" s="638"/>
      <c r="C69" s="39">
        <f>C65*C61</f>
        <v>0</v>
      </c>
    </row>
    <row r="70" spans="1:5" x14ac:dyDescent="0.25">
      <c r="A70" s="189" t="s">
        <v>137</v>
      </c>
      <c r="B70" s="190"/>
      <c r="C70" s="39">
        <f>(C67+C68)*C20+C61*(C20-C65)</f>
        <v>0</v>
      </c>
    </row>
    <row r="71" spans="1:5" x14ac:dyDescent="0.25">
      <c r="A71" s="189" t="s">
        <v>138</v>
      </c>
      <c r="B71" s="190"/>
      <c r="C71" s="40">
        <f>(C67+C68)/C15</f>
        <v>0</v>
      </c>
    </row>
    <row r="72" spans="1:5" x14ac:dyDescent="0.25">
      <c r="A72" s="41"/>
      <c r="C72" s="42"/>
    </row>
    <row r="73" spans="1:5" x14ac:dyDescent="0.25">
      <c r="A73" s="630" t="s">
        <v>10</v>
      </c>
      <c r="B73" s="631"/>
      <c r="C73" s="43"/>
      <c r="E73" s="44"/>
    </row>
    <row r="74" spans="1:5" x14ac:dyDescent="0.25">
      <c r="A74" s="639" t="s">
        <v>126</v>
      </c>
      <c r="B74" s="640"/>
      <c r="C74" s="37"/>
      <c r="E74" s="44"/>
    </row>
    <row r="75" spans="1:5" x14ac:dyDescent="0.25">
      <c r="A75" s="639" t="s">
        <v>127</v>
      </c>
      <c r="B75" s="640"/>
      <c r="C75" s="37"/>
      <c r="E75" s="44"/>
    </row>
    <row r="76" spans="1:5" x14ac:dyDescent="0.25">
      <c r="A76" s="630" t="s">
        <v>139</v>
      </c>
      <c r="B76" s="631"/>
      <c r="C76" s="34"/>
    </row>
    <row r="77" spans="1:5" x14ac:dyDescent="0.25">
      <c r="A77" s="630" t="s">
        <v>140</v>
      </c>
      <c r="B77" s="631"/>
      <c r="C77" s="35">
        <f>ROUND(IF(C73=0,0,C21-C73),0)</f>
        <v>0</v>
      </c>
      <c r="D77" s="44"/>
    </row>
    <row r="78" spans="1:5" x14ac:dyDescent="0.25">
      <c r="A78" s="630" t="s">
        <v>141</v>
      </c>
      <c r="B78" s="631"/>
      <c r="C78" s="45">
        <v>0</v>
      </c>
    </row>
    <row r="79" spans="1:5" x14ac:dyDescent="0.25">
      <c r="A79" s="630" t="s">
        <v>142</v>
      </c>
      <c r="B79" s="631"/>
      <c r="C79" s="38">
        <f>C73*C76</f>
        <v>0</v>
      </c>
    </row>
    <row r="80" spans="1:5" x14ac:dyDescent="0.25">
      <c r="A80" s="185" t="s">
        <v>143</v>
      </c>
      <c r="B80" s="186"/>
      <c r="C80" s="39">
        <f>(C77+C78)*C25+C73*(C25-C76)</f>
        <v>0</v>
      </c>
    </row>
    <row r="81" spans="1:3" x14ac:dyDescent="0.25">
      <c r="A81" s="630" t="s">
        <v>144</v>
      </c>
      <c r="B81" s="631"/>
      <c r="C81" s="40">
        <f>(C77+C78)/C21</f>
        <v>0</v>
      </c>
    </row>
    <row r="82" spans="1:3" x14ac:dyDescent="0.25">
      <c r="A82" s="41"/>
      <c r="C82" s="42"/>
    </row>
    <row r="83" spans="1:3" x14ac:dyDescent="0.25">
      <c r="A83" s="630" t="s">
        <v>145</v>
      </c>
      <c r="B83" s="631"/>
      <c r="C83" s="46">
        <v>0</v>
      </c>
    </row>
    <row r="84" spans="1:3" x14ac:dyDescent="0.25">
      <c r="A84" s="630" t="s">
        <v>146</v>
      </c>
      <c r="B84" s="631"/>
      <c r="C84" s="225">
        <v>0</v>
      </c>
    </row>
    <row r="85" spans="1:3" ht="13.8" thickBot="1" x14ac:dyDescent="0.3">
      <c r="A85" s="187" t="s">
        <v>147</v>
      </c>
      <c r="B85" s="188"/>
      <c r="C85" s="226">
        <f>IF(B26&gt;0,C84/B26,0)</f>
        <v>0</v>
      </c>
    </row>
    <row r="86" spans="1:3" ht="13.8" thickBot="1" x14ac:dyDescent="0.3">
      <c r="C86" s="30"/>
    </row>
    <row r="87" spans="1:3" ht="13.8" thickBot="1" x14ac:dyDescent="0.3">
      <c r="A87" s="624" t="s">
        <v>148</v>
      </c>
      <c r="B87" s="625"/>
      <c r="C87" s="47">
        <f>C70+C80+C84</f>
        <v>0</v>
      </c>
    </row>
    <row r="88" spans="1:3" ht="13.8" thickBot="1" x14ac:dyDescent="0.3">
      <c r="A88" s="626" t="s">
        <v>9</v>
      </c>
      <c r="B88" s="627"/>
      <c r="C88" s="48">
        <f>C107</f>
        <v>0</v>
      </c>
    </row>
    <row r="90" spans="1:3" x14ac:dyDescent="0.25">
      <c r="A90" s="628" t="s">
        <v>8</v>
      </c>
      <c r="B90" s="628"/>
      <c r="C90" s="628"/>
    </row>
    <row r="91" spans="1:3" x14ac:dyDescent="0.25">
      <c r="A91" s="184" t="s">
        <v>7</v>
      </c>
      <c r="B91" s="184" t="s">
        <v>6</v>
      </c>
      <c r="C91" s="184" t="s">
        <v>5</v>
      </c>
    </row>
    <row r="92" spans="1:3" x14ac:dyDescent="0.25">
      <c r="A92" s="49">
        <v>1</v>
      </c>
      <c r="B92" s="50">
        <f>$C$87</f>
        <v>0</v>
      </c>
      <c r="C92" s="51">
        <f t="shared" ref="C92:C106" si="1">B92/(1+$B$109)^A92</f>
        <v>0</v>
      </c>
    </row>
    <row r="93" spans="1:3" x14ac:dyDescent="0.25">
      <c r="A93" s="49">
        <v>2</v>
      </c>
      <c r="B93" s="50">
        <f t="shared" ref="B93:B106" si="2">$C$87</f>
        <v>0</v>
      </c>
      <c r="C93" s="51">
        <f t="shared" si="1"/>
        <v>0</v>
      </c>
    </row>
    <row r="94" spans="1:3" x14ac:dyDescent="0.25">
      <c r="A94" s="49">
        <v>3</v>
      </c>
      <c r="B94" s="50">
        <f t="shared" si="2"/>
        <v>0</v>
      </c>
      <c r="C94" s="51">
        <f t="shared" si="1"/>
        <v>0</v>
      </c>
    </row>
    <row r="95" spans="1:3" x14ac:dyDescent="0.25">
      <c r="A95" s="49">
        <v>4</v>
      </c>
      <c r="B95" s="50">
        <f t="shared" si="2"/>
        <v>0</v>
      </c>
      <c r="C95" s="51">
        <f t="shared" si="1"/>
        <v>0</v>
      </c>
    </row>
    <row r="96" spans="1:3" x14ac:dyDescent="0.25">
      <c r="A96" s="49">
        <v>5</v>
      </c>
      <c r="B96" s="50">
        <f t="shared" si="2"/>
        <v>0</v>
      </c>
      <c r="C96" s="51">
        <f t="shared" si="1"/>
        <v>0</v>
      </c>
    </row>
    <row r="97" spans="1:17" x14ac:dyDescent="0.25">
      <c r="A97" s="49">
        <v>6</v>
      </c>
      <c r="B97" s="50">
        <f t="shared" si="2"/>
        <v>0</v>
      </c>
      <c r="C97" s="51">
        <f t="shared" si="1"/>
        <v>0</v>
      </c>
    </row>
    <row r="98" spans="1:17" x14ac:dyDescent="0.25">
      <c r="A98" s="49">
        <v>7</v>
      </c>
      <c r="B98" s="50">
        <f t="shared" si="2"/>
        <v>0</v>
      </c>
      <c r="C98" s="51">
        <f t="shared" si="1"/>
        <v>0</v>
      </c>
    </row>
    <row r="99" spans="1:17" x14ac:dyDescent="0.25">
      <c r="A99" s="49">
        <v>8</v>
      </c>
      <c r="B99" s="50">
        <f t="shared" si="2"/>
        <v>0</v>
      </c>
      <c r="C99" s="51">
        <f t="shared" si="1"/>
        <v>0</v>
      </c>
    </row>
    <row r="100" spans="1:17" x14ac:dyDescent="0.25">
      <c r="A100" s="49">
        <v>9</v>
      </c>
      <c r="B100" s="50">
        <f t="shared" si="2"/>
        <v>0</v>
      </c>
      <c r="C100" s="51">
        <f t="shared" si="1"/>
        <v>0</v>
      </c>
    </row>
    <row r="101" spans="1:17" x14ac:dyDescent="0.25">
      <c r="A101" s="49">
        <v>10</v>
      </c>
      <c r="B101" s="50">
        <f t="shared" si="2"/>
        <v>0</v>
      </c>
      <c r="C101" s="51">
        <f t="shared" si="1"/>
        <v>0</v>
      </c>
    </row>
    <row r="102" spans="1:17" s="30" customFormat="1" x14ac:dyDescent="0.25">
      <c r="A102" s="49">
        <v>11</v>
      </c>
      <c r="B102" s="50">
        <f t="shared" si="2"/>
        <v>0</v>
      </c>
      <c r="C102" s="51">
        <f t="shared" si="1"/>
        <v>0</v>
      </c>
      <c r="D102" s="2"/>
      <c r="E102" s="2"/>
      <c r="G102" s="2"/>
      <c r="H102" s="2"/>
      <c r="I102" s="2"/>
      <c r="J102" s="2"/>
      <c r="K102" s="2"/>
      <c r="L102" s="2"/>
      <c r="M102" s="2"/>
      <c r="N102" s="2"/>
      <c r="O102" s="2"/>
      <c r="P102" s="2"/>
      <c r="Q102" s="2"/>
    </row>
    <row r="103" spans="1:17" s="30" customFormat="1" x14ac:dyDescent="0.25">
      <c r="A103" s="49">
        <v>12</v>
      </c>
      <c r="B103" s="50">
        <f t="shared" si="2"/>
        <v>0</v>
      </c>
      <c r="C103" s="51">
        <f t="shared" si="1"/>
        <v>0</v>
      </c>
      <c r="D103" s="2"/>
      <c r="E103" s="2"/>
      <c r="G103" s="2"/>
      <c r="H103" s="2"/>
      <c r="I103" s="2"/>
      <c r="J103" s="2"/>
      <c r="K103" s="2"/>
      <c r="L103" s="2"/>
      <c r="M103" s="2"/>
      <c r="N103" s="2"/>
      <c r="O103" s="2"/>
      <c r="P103" s="2"/>
      <c r="Q103" s="2"/>
    </row>
    <row r="104" spans="1:17" s="30" customFormat="1" x14ac:dyDescent="0.25">
      <c r="A104" s="49">
        <v>13</v>
      </c>
      <c r="B104" s="50">
        <f t="shared" si="2"/>
        <v>0</v>
      </c>
      <c r="C104" s="51">
        <f t="shared" si="1"/>
        <v>0</v>
      </c>
      <c r="D104" s="2"/>
      <c r="E104" s="2"/>
      <c r="G104" s="2"/>
      <c r="H104" s="2"/>
      <c r="I104" s="2"/>
      <c r="J104" s="2"/>
      <c r="K104" s="2"/>
      <c r="L104" s="2"/>
      <c r="M104" s="2"/>
      <c r="N104" s="2"/>
      <c r="O104" s="2"/>
      <c r="P104" s="2"/>
      <c r="Q104" s="2"/>
    </row>
    <row r="105" spans="1:17" s="30" customFormat="1" x14ac:dyDescent="0.25">
      <c r="A105" s="49">
        <v>14</v>
      </c>
      <c r="B105" s="50">
        <f t="shared" si="2"/>
        <v>0</v>
      </c>
      <c r="C105" s="51">
        <f t="shared" si="1"/>
        <v>0</v>
      </c>
      <c r="D105" s="2"/>
      <c r="E105" s="2"/>
      <c r="G105" s="2"/>
      <c r="H105" s="2"/>
      <c r="I105" s="2"/>
      <c r="J105" s="2"/>
      <c r="K105" s="2"/>
      <c r="L105" s="2"/>
      <c r="M105" s="2"/>
      <c r="N105" s="2"/>
      <c r="O105" s="2"/>
      <c r="P105" s="2"/>
      <c r="Q105" s="2"/>
    </row>
    <row r="106" spans="1:17" s="30" customFormat="1" x14ac:dyDescent="0.25">
      <c r="A106" s="49">
        <v>15</v>
      </c>
      <c r="B106" s="50">
        <f t="shared" si="2"/>
        <v>0</v>
      </c>
      <c r="C106" s="51">
        <f t="shared" si="1"/>
        <v>0</v>
      </c>
      <c r="D106" s="2"/>
      <c r="E106" s="2"/>
      <c r="G106" s="2"/>
      <c r="H106" s="2"/>
      <c r="I106" s="2"/>
      <c r="J106" s="2"/>
      <c r="K106" s="2"/>
      <c r="L106" s="2"/>
      <c r="M106" s="2"/>
      <c r="N106" s="2"/>
      <c r="O106" s="2"/>
      <c r="P106" s="2"/>
      <c r="Q106" s="2"/>
    </row>
    <row r="107" spans="1:17" s="30" customFormat="1" x14ac:dyDescent="0.25">
      <c r="A107" s="629" t="s">
        <v>4</v>
      </c>
      <c r="B107" s="629"/>
      <c r="C107" s="52">
        <f>SUM(C92:C106)</f>
        <v>0</v>
      </c>
      <c r="D107" s="2"/>
      <c r="E107" s="2"/>
      <c r="G107" s="2"/>
      <c r="H107" s="2"/>
      <c r="I107" s="2"/>
      <c r="J107" s="2"/>
      <c r="K107" s="2"/>
      <c r="L107" s="2"/>
      <c r="M107" s="2"/>
      <c r="N107" s="2"/>
      <c r="O107" s="2"/>
      <c r="P107" s="2"/>
      <c r="Q107" s="2"/>
    </row>
    <row r="109" spans="1:17" s="30" customFormat="1" x14ac:dyDescent="0.25">
      <c r="A109" s="53" t="s">
        <v>3</v>
      </c>
      <c r="B109" s="54">
        <v>0.04</v>
      </c>
      <c r="C109" s="2"/>
      <c r="D109" s="2"/>
      <c r="E109" s="2"/>
      <c r="G109" s="2"/>
      <c r="H109" s="2"/>
      <c r="I109" s="2"/>
      <c r="J109" s="2"/>
      <c r="K109" s="2"/>
      <c r="L109" s="2"/>
      <c r="M109" s="2"/>
      <c r="N109" s="2"/>
      <c r="O109" s="2"/>
      <c r="P109" s="2"/>
      <c r="Q109" s="2"/>
    </row>
    <row r="111" spans="1:17" s="30" customFormat="1" x14ac:dyDescent="0.25">
      <c r="A111" s="2" t="s">
        <v>149</v>
      </c>
      <c r="B111" s="2"/>
      <c r="C111" s="2"/>
      <c r="D111" s="2"/>
      <c r="E111" s="2"/>
      <c r="G111" s="2"/>
      <c r="H111" s="2"/>
      <c r="I111" s="2"/>
      <c r="J111" s="2"/>
      <c r="K111" s="2"/>
      <c r="L111" s="2"/>
      <c r="M111" s="2"/>
      <c r="N111" s="2"/>
      <c r="O111" s="2"/>
      <c r="P111" s="2"/>
      <c r="Q111" s="2"/>
    </row>
    <row r="112" spans="1:17" ht="13.8" thickBot="1" x14ac:dyDescent="0.3"/>
    <row r="113" spans="1:17" s="30" customFormat="1" ht="43.5" customHeight="1" x14ac:dyDescent="0.25">
      <c r="A113" s="231" t="s">
        <v>258</v>
      </c>
      <c r="B113" s="232" t="s">
        <v>150</v>
      </c>
      <c r="C113" s="232" t="s">
        <v>151</v>
      </c>
      <c r="D113" s="232" t="s">
        <v>152</v>
      </c>
      <c r="E113" s="233" t="s">
        <v>238</v>
      </c>
      <c r="G113" s="2"/>
      <c r="H113" s="2"/>
      <c r="I113" s="2"/>
      <c r="J113" s="2"/>
      <c r="K113" s="2"/>
      <c r="L113" s="2"/>
      <c r="M113" s="2"/>
      <c r="N113" s="2"/>
      <c r="O113" s="2"/>
      <c r="P113" s="2"/>
      <c r="Q113" s="2"/>
    </row>
    <row r="114" spans="1:17" s="30" customFormat="1" x14ac:dyDescent="0.25">
      <c r="A114" s="234" t="s">
        <v>261</v>
      </c>
      <c r="B114" s="227"/>
      <c r="C114" s="57">
        <f t="shared" ref="C114:C119" si="3">B114*$C$61</f>
        <v>0</v>
      </c>
      <c r="D114" s="230"/>
      <c r="E114" s="228"/>
      <c r="G114" s="2"/>
      <c r="H114" s="2"/>
      <c r="I114" s="2"/>
      <c r="J114" s="2"/>
      <c r="K114" s="2"/>
      <c r="L114" s="2"/>
      <c r="M114" s="2"/>
      <c r="N114" s="2"/>
      <c r="O114" s="2"/>
      <c r="P114" s="2"/>
      <c r="Q114" s="2"/>
    </row>
    <row r="115" spans="1:17" s="30" customFormat="1" x14ac:dyDescent="0.25">
      <c r="A115" s="234" t="s">
        <v>259</v>
      </c>
      <c r="B115" s="227"/>
      <c r="C115" s="57">
        <f t="shared" si="3"/>
        <v>0</v>
      </c>
      <c r="D115" s="230"/>
      <c r="E115" s="228"/>
      <c r="G115" s="2"/>
      <c r="H115" s="2"/>
      <c r="I115" s="2"/>
      <c r="J115" s="2"/>
      <c r="K115" s="2"/>
      <c r="L115" s="2"/>
      <c r="M115" s="2"/>
      <c r="N115" s="2"/>
      <c r="O115" s="2"/>
      <c r="P115" s="2"/>
      <c r="Q115" s="2"/>
    </row>
    <row r="116" spans="1:17" s="30" customFormat="1" x14ac:dyDescent="0.25">
      <c r="A116" s="234" t="s">
        <v>260</v>
      </c>
      <c r="B116" s="227"/>
      <c r="C116" s="57">
        <f t="shared" si="3"/>
        <v>0</v>
      </c>
      <c r="D116" s="230"/>
      <c r="E116" s="228"/>
      <c r="G116" s="2"/>
      <c r="H116" s="2"/>
      <c r="I116" s="2"/>
      <c r="J116" s="2"/>
      <c r="K116" s="2"/>
      <c r="L116" s="2"/>
      <c r="M116" s="2"/>
      <c r="N116" s="2"/>
      <c r="O116" s="2"/>
      <c r="P116" s="2"/>
      <c r="Q116" s="2"/>
    </row>
    <row r="117" spans="1:17" s="30" customFormat="1" x14ac:dyDescent="0.25">
      <c r="A117" s="234" t="s">
        <v>202</v>
      </c>
      <c r="B117" s="227"/>
      <c r="C117" s="57">
        <f t="shared" si="3"/>
        <v>0</v>
      </c>
      <c r="D117" s="230"/>
      <c r="E117" s="228"/>
      <c r="G117" s="2"/>
      <c r="H117" s="2"/>
      <c r="I117" s="2"/>
      <c r="J117" s="2"/>
      <c r="K117" s="2"/>
      <c r="L117" s="2"/>
      <c r="M117" s="2"/>
      <c r="N117" s="2"/>
      <c r="O117" s="2"/>
      <c r="P117" s="2"/>
      <c r="Q117" s="2"/>
    </row>
    <row r="118" spans="1:17" x14ac:dyDescent="0.25">
      <c r="A118" s="234" t="s">
        <v>68</v>
      </c>
      <c r="B118" s="227"/>
      <c r="C118" s="57">
        <f t="shared" si="3"/>
        <v>0</v>
      </c>
      <c r="D118" s="230"/>
      <c r="E118" s="228"/>
    </row>
    <row r="119" spans="1:17" x14ac:dyDescent="0.25">
      <c r="A119" s="234" t="s">
        <v>153</v>
      </c>
      <c r="B119" s="227"/>
      <c r="C119" s="57">
        <f t="shared" si="3"/>
        <v>0</v>
      </c>
      <c r="D119" s="230"/>
      <c r="E119" s="228"/>
    </row>
    <row r="120" spans="1:17" x14ac:dyDescent="0.25">
      <c r="A120" s="234" t="s">
        <v>203</v>
      </c>
      <c r="B120" s="227"/>
      <c r="C120" s="57">
        <f>B120*$C$61</f>
        <v>0</v>
      </c>
      <c r="D120" s="230"/>
      <c r="E120" s="228"/>
    </row>
    <row r="121" spans="1:17" ht="13.8" thickBot="1" x14ac:dyDescent="0.3">
      <c r="A121" s="235" t="s">
        <v>5</v>
      </c>
      <c r="B121" s="236">
        <f>SUM(B114:B120)</f>
        <v>0</v>
      </c>
      <c r="C121" s="237">
        <f>SUM(C114:C120)</f>
        <v>0</v>
      </c>
      <c r="D121" s="238">
        <f>SUM(D114:D120)</f>
        <v>0</v>
      </c>
      <c r="E121" s="239"/>
    </row>
    <row r="123" spans="1:17" ht="26.4" x14ac:dyDescent="0.25">
      <c r="A123" s="58" t="s">
        <v>154</v>
      </c>
      <c r="B123" s="55" t="s">
        <v>155</v>
      </c>
      <c r="C123" s="55" t="s">
        <v>156</v>
      </c>
    </row>
    <row r="124" spans="1:17" x14ac:dyDescent="0.25">
      <c r="A124" s="56" t="s">
        <v>48</v>
      </c>
      <c r="B124" s="59">
        <v>0</v>
      </c>
      <c r="C124" s="59"/>
    </row>
    <row r="125" spans="1:17" x14ac:dyDescent="0.25">
      <c r="A125" s="56" t="s">
        <v>157</v>
      </c>
      <c r="B125" s="59">
        <v>0</v>
      </c>
      <c r="C125" s="59"/>
    </row>
  </sheetData>
  <mergeCells count="33">
    <mergeCell ref="A88:B88"/>
    <mergeCell ref="A90:C90"/>
    <mergeCell ref="A107:B107"/>
    <mergeCell ref="A78:B78"/>
    <mergeCell ref="A79:B79"/>
    <mergeCell ref="A81:B81"/>
    <mergeCell ref="A83:B83"/>
    <mergeCell ref="A84:B84"/>
    <mergeCell ref="A87:B87"/>
    <mergeCell ref="A77:B77"/>
    <mergeCell ref="A59:C59"/>
    <mergeCell ref="A60:B60"/>
    <mergeCell ref="A61:B61"/>
    <mergeCell ref="A65:B65"/>
    <mergeCell ref="A67:B67"/>
    <mergeCell ref="A68:B68"/>
    <mergeCell ref="A69:B69"/>
    <mergeCell ref="A73:B73"/>
    <mergeCell ref="A74:B74"/>
    <mergeCell ref="A75:B75"/>
    <mergeCell ref="A76:B76"/>
    <mergeCell ref="B57:C57"/>
    <mergeCell ref="A3:C3"/>
    <mergeCell ref="B4:C4"/>
    <mergeCell ref="B5:C5"/>
    <mergeCell ref="B6:C6"/>
    <mergeCell ref="B7:C7"/>
    <mergeCell ref="B8:C8"/>
    <mergeCell ref="B9:C9"/>
    <mergeCell ref="B10:C10"/>
    <mergeCell ref="A12:C12"/>
    <mergeCell ref="B55:C55"/>
    <mergeCell ref="B56:C56"/>
  </mergeCells>
  <conditionalFormatting sqref="C84">
    <cfRule type="cellIs" dxfId="45" priority="1" operator="lessThan">
      <formula>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AB8AA-55D1-4C9B-B92A-A71ED5CD912F}">
  <sheetPr codeName="List10">
    <tabColor rgb="FFFF0000"/>
    <pageSetUpPr fitToPage="1"/>
  </sheetPr>
  <dimension ref="A1:Q125"/>
  <sheetViews>
    <sheetView topLeftCell="A106" zoomScaleNormal="100" workbookViewId="0">
      <selection activeCell="B124" sqref="B124:C125"/>
    </sheetView>
  </sheetViews>
  <sheetFormatPr defaultColWidth="9.109375" defaultRowHeight="13.2" x14ac:dyDescent="0.25"/>
  <cols>
    <col min="1" max="1" width="44.6640625" style="2" customWidth="1"/>
    <col min="2" max="2" width="23.6640625" style="2" customWidth="1"/>
    <col min="3" max="3" width="20.88671875" style="2" customWidth="1"/>
    <col min="4" max="4" width="20.109375" style="2" customWidth="1"/>
    <col min="5" max="5" width="21" style="2" customWidth="1"/>
    <col min="6" max="6" width="9.109375" style="30"/>
    <col min="7" max="16384" width="9.109375" style="2"/>
  </cols>
  <sheetData>
    <row r="1" spans="1:7" ht="17.399999999999999" x14ac:dyDescent="0.3">
      <c r="A1" s="658" t="s">
        <v>2</v>
      </c>
      <c r="B1" s="658"/>
      <c r="E1" s="3"/>
    </row>
    <row r="2" spans="1:7" ht="13.8" thickBot="1" x14ac:dyDescent="0.3">
      <c r="C2" s="4"/>
      <c r="E2" s="3"/>
    </row>
    <row r="3" spans="1:7" x14ac:dyDescent="0.25">
      <c r="A3" s="634" t="s">
        <v>18</v>
      </c>
      <c r="B3" s="635"/>
      <c r="C3" s="636"/>
    </row>
    <row r="4" spans="1:7" ht="33" customHeight="1" x14ac:dyDescent="0.25">
      <c r="A4" s="5" t="s">
        <v>17</v>
      </c>
      <c r="B4" s="643" t="str">
        <f>INDEX('Referenčne količine'!$C$4:$C$6,MATCH('OB03'!B6,'Referenčne količine'!$B$4:$B$6,0))</f>
        <v>Elektrotehniška in računalniška šola</v>
      </c>
      <c r="C4" s="644"/>
    </row>
    <row r="5" spans="1:7" x14ac:dyDescent="0.25">
      <c r="A5" s="5" t="s">
        <v>16</v>
      </c>
      <c r="B5" s="645" t="str">
        <f>INDEX('Referenčne količine'!$D$4:$D$6,MATCH('OB03'!B6,'Referenčne količine'!$B$4:$B$6,0))</f>
        <v>Cankarjeva ulica 10, 5000 Nova Gorica</v>
      </c>
      <c r="C5" s="646"/>
    </row>
    <row r="6" spans="1:7" x14ac:dyDescent="0.25">
      <c r="A6" s="5" t="s">
        <v>15</v>
      </c>
      <c r="B6" s="645" t="s">
        <v>402</v>
      </c>
      <c r="C6" s="646"/>
    </row>
    <row r="7" spans="1:7" x14ac:dyDescent="0.25">
      <c r="A7" s="5" t="s">
        <v>14</v>
      </c>
      <c r="B7" s="647">
        <f>INDEX('Referenčne količine'!$G$4:$G$6,MATCH('OB03'!B6,'Referenčne količine'!$B$4:$B$6,0))</f>
        <v>2173.75</v>
      </c>
      <c r="C7" s="648"/>
      <c r="F7" s="208"/>
      <c r="G7" s="6"/>
    </row>
    <row r="8" spans="1:7" x14ac:dyDescent="0.25">
      <c r="A8" s="5" t="s">
        <v>235</v>
      </c>
      <c r="B8" s="649" t="str">
        <f>INDEX('Referenčne količine'!$P$4:$P$6,MATCH('OB03'!B6,'Referenčne količine'!$B$4:$B$6,0))</f>
        <v>DO</v>
      </c>
      <c r="C8" s="650"/>
      <c r="F8" s="208"/>
      <c r="G8" s="6"/>
    </row>
    <row r="9" spans="1:7" x14ac:dyDescent="0.25">
      <c r="A9" s="5" t="s">
        <v>236</v>
      </c>
      <c r="B9" s="649" t="str">
        <f>INDEX('Referenčne količine'!$W$4:$W$6,MATCH('OB03'!B6,'Referenčne količine'!$B$4:$B$6,0))</f>
        <v/>
      </c>
      <c r="C9" s="650"/>
      <c r="F9" s="208"/>
      <c r="G9" s="6"/>
    </row>
    <row r="10" spans="1:7" ht="13.8" thickBot="1" x14ac:dyDescent="0.3">
      <c r="A10" s="207" t="s">
        <v>237</v>
      </c>
      <c r="B10" s="651" t="str">
        <f>INDEX('Referenčne količine'!$AD$4:$AD$6,MATCH('OB03'!B6,'Referenčne količine'!$B$4:$B$6,0))</f>
        <v/>
      </c>
      <c r="C10" s="652"/>
    </row>
    <row r="11" spans="1:7" ht="13.8" thickBot="1" x14ac:dyDescent="0.3"/>
    <row r="12" spans="1:7" x14ac:dyDescent="0.25">
      <c r="A12" s="653" t="s">
        <v>116</v>
      </c>
      <c r="B12" s="654"/>
      <c r="C12" s="655"/>
    </row>
    <row r="13" spans="1:7" ht="27" thickBot="1" x14ac:dyDescent="0.3">
      <c r="A13" s="7" t="s">
        <v>117</v>
      </c>
      <c r="B13" s="8" t="s">
        <v>118</v>
      </c>
      <c r="C13" s="9" t="s">
        <v>119</v>
      </c>
    </row>
    <row r="14" spans="1:7" x14ac:dyDescent="0.25">
      <c r="A14" s="10" t="s">
        <v>120</v>
      </c>
      <c r="B14" s="11">
        <f>INDEX('Referenčne količine'!$AK$4:$AK$6,MATCH('OB03'!$B$6,'Referenčne količine'!$B$4:$B$6,0))</f>
        <v>145003</v>
      </c>
      <c r="C14" s="11">
        <f>INDEX('Referenčne količine'!$AS$4:$AS$6,MATCH('OB03'!$B$6,'Referenčne količine'!$B$4:$B$6,0))</f>
        <v>145003</v>
      </c>
      <c r="E14" s="12"/>
      <c r="F14" s="209"/>
    </row>
    <row r="15" spans="1:7" x14ac:dyDescent="0.25">
      <c r="A15" s="13" t="s">
        <v>121</v>
      </c>
      <c r="B15" s="14">
        <f>INDEX('Referenčne količine'!$AM$4:$AM$6,MATCH('OB03'!$B$6,'Referenčne količine'!$B$4:$B$6,0))</f>
        <v>145003</v>
      </c>
      <c r="C15" s="14">
        <f>INDEX('Referenčne količine'!$AT$4:$AT$6,MATCH('OB03'!$B$6,'Referenčne količine'!$B$4:$B$6,0))</f>
        <v>145003</v>
      </c>
      <c r="E15" s="12"/>
      <c r="F15" s="209"/>
    </row>
    <row r="16" spans="1:7" x14ac:dyDescent="0.25">
      <c r="A16" s="15" t="s">
        <v>122</v>
      </c>
      <c r="B16" s="16">
        <f>INDEX('Referenčne količine'!$AO$4:$AO$6,MATCH('OB03'!$B$6,'Referenčne količine'!$B$4:$B$6,0))</f>
        <v>145003</v>
      </c>
      <c r="C16" s="16">
        <f>INDEX('Referenčne količine'!$AW$4:$AW$6,MATCH('OB03'!$B$6,'Referenčne količine'!$B$4:$B$6,0))</f>
        <v>145003</v>
      </c>
      <c r="E16" s="6"/>
      <c r="F16" s="208"/>
    </row>
    <row r="17" spans="1:6" x14ac:dyDescent="0.25">
      <c r="A17" s="17" t="s">
        <v>257</v>
      </c>
      <c r="B17" s="16">
        <f>INDEX('Referenčne količine'!$AP$4:$AP$6,MATCH('OB03'!$B$6,'Referenčne količine'!$B$4:$B$6,0))</f>
        <v>0</v>
      </c>
      <c r="C17" s="16">
        <f>INDEX('Referenčne količine'!$AX$4:$AX$6,MATCH('OB03'!$B$6,'Referenčne količine'!$B$4:$B$6,0))</f>
        <v>0</v>
      </c>
      <c r="E17" s="6"/>
      <c r="F17" s="208"/>
    </row>
    <row r="18" spans="1:6" x14ac:dyDescent="0.25">
      <c r="A18" s="15" t="s">
        <v>256</v>
      </c>
      <c r="B18" s="16">
        <f>INDEX('Referenčne količine'!$AQ$4:$AQ$6,MATCH('OB03'!$B$6,'Referenčne količine'!$B$4:$B$6,0))</f>
        <v>0</v>
      </c>
      <c r="C18" s="16">
        <f>INDEX('Referenčne količine'!$AY$4:$AY$6,MATCH('OB03'!$B$6,'Referenčne količine'!$B$4:$B$6,0))</f>
        <v>0</v>
      </c>
      <c r="E18" s="12"/>
      <c r="F18" s="209"/>
    </row>
    <row r="19" spans="1:6" x14ac:dyDescent="0.25">
      <c r="A19" s="15" t="s">
        <v>123</v>
      </c>
      <c r="B19" s="18">
        <f>INDEX('Referenčne količine'!$AL$4:$AL$6,MATCH('OB03'!$B$6,'Referenčne količine'!$B$4:$B$6,0))</f>
        <v>40496.44</v>
      </c>
      <c r="C19" s="18">
        <f>INDEX('Referenčne količine'!$AV$4:$AV$6,MATCH('OB03'!$B$6,'Referenčne količine'!$B$4:$B$6,0))</f>
        <v>40496.44</v>
      </c>
      <c r="E19" s="12"/>
      <c r="F19" s="209"/>
    </row>
    <row r="20" spans="1:6" ht="13.8" thickBot="1" x14ac:dyDescent="0.3">
      <c r="A20" s="19" t="s">
        <v>124</v>
      </c>
      <c r="B20" s="20">
        <f>INDEX('Referenčne količine'!$AN$4:$AN$6,MATCH('OB03'!$B$6,'Referenčne količine'!$B$4:$B$6,0))</f>
        <v>0.27928001489624354</v>
      </c>
      <c r="C20" s="20">
        <f>INDEX('Referenčne količine'!$AN$4:$AN$6,MATCH('OB03'!$B$6,'Referenčne količine'!$B$4:$B$6,0))</f>
        <v>0.27928001489624354</v>
      </c>
      <c r="E20" s="12"/>
      <c r="F20" s="209"/>
    </row>
    <row r="21" spans="1:6" x14ac:dyDescent="0.25">
      <c r="A21" s="10" t="s">
        <v>125</v>
      </c>
      <c r="B21" s="11">
        <f>INDEX('Referenčne količine'!$AZ$4:$AZ$6,MATCH('OB03'!$B$6,'Referenčne količine'!$B$4:$B$6,0))</f>
        <v>56510</v>
      </c>
      <c r="C21" s="11">
        <f>INDEX('Referenčne količine'!$BF$4:$BF$6,MATCH('OB03'!$B$6,'Referenčne količine'!$B$4:$B$6,0))</f>
        <v>56510</v>
      </c>
      <c r="E21" s="12"/>
      <c r="F21" s="209"/>
    </row>
    <row r="22" spans="1:6" x14ac:dyDescent="0.25">
      <c r="A22" s="21" t="s">
        <v>126</v>
      </c>
      <c r="B22" s="14">
        <f>INDEX('Referenčne količine'!$BC$4:$BC$6,MATCH('OB03'!$B$6,'Referenčne količine'!$B$4:$B$6,0))</f>
        <v>41760</v>
      </c>
      <c r="C22" s="14">
        <f>INDEX('Referenčne količine'!$BH$4:$BH$6,MATCH('OB03'!$B$6,'Referenčne količine'!$B$4:$B$6,0))</f>
        <v>41760</v>
      </c>
      <c r="E22" s="12"/>
      <c r="F22" s="209"/>
    </row>
    <row r="23" spans="1:6" x14ac:dyDescent="0.25">
      <c r="A23" s="21" t="s">
        <v>127</v>
      </c>
      <c r="B23" s="14">
        <f>INDEX('Referenčne količine'!$BD$4:$BD$6,MATCH('OB03'!$B$6,'Referenčne količine'!$B$4:$B$6,0))</f>
        <v>14750</v>
      </c>
      <c r="C23" s="14">
        <f>INDEX('Referenčne količine'!$BI$4:$BI$6,MATCH('OB03'!$B$6,'Referenčne količine'!$B$4:$B$6,0))</f>
        <v>14750</v>
      </c>
      <c r="E23" s="12"/>
      <c r="F23" s="209"/>
    </row>
    <row r="24" spans="1:6" x14ac:dyDescent="0.25">
      <c r="A24" s="22" t="s">
        <v>128</v>
      </c>
      <c r="B24" s="23">
        <f>INDEX('Referenčne količine'!$BA$4:$BA$6,MATCH('OB03'!$B$6,'Referenčne količine'!$B$4:$B$6,0))</f>
        <v>8476.5</v>
      </c>
      <c r="C24" s="24">
        <f>INDEX('Referenčne količine'!$BG$4:$BG$6,MATCH('OB03'!$B$6,'Referenčne količine'!$B$4:$B$6,0))</f>
        <v>8476.5</v>
      </c>
      <c r="D24" s="25"/>
      <c r="E24" s="12"/>
      <c r="F24" s="209"/>
    </row>
    <row r="25" spans="1:6" ht="13.8" thickBot="1" x14ac:dyDescent="0.3">
      <c r="A25" s="26" t="s">
        <v>129</v>
      </c>
      <c r="B25" s="60">
        <f>INDEX('Referenčne količine'!$BB$4:$BB$6,MATCH('OB03'!$B$6,'Referenčne količine'!$B$4:$B$6,0))</f>
        <v>0.15</v>
      </c>
      <c r="C25" s="60">
        <f>INDEX('Referenčne količine'!$BB$4:$BB$6,MATCH('OB03'!$B$6,'Referenčne količine'!$B$4:$B$6,0))</f>
        <v>0.15</v>
      </c>
      <c r="E25" s="12"/>
      <c r="F25" s="209"/>
    </row>
    <row r="26" spans="1:6" ht="14.4" customHeight="1" thickBot="1" x14ac:dyDescent="0.3">
      <c r="A26" s="27" t="s">
        <v>130</v>
      </c>
      <c r="B26" s="28">
        <f>INDEX('Referenčne količine'!$BK$4:$BK$6,MATCH('OB03'!$B$6,'Referenčne količine'!$B$4:$B$6,0))</f>
        <v>4207</v>
      </c>
      <c r="C26" s="29"/>
      <c r="E26" s="12"/>
      <c r="F26" s="209"/>
    </row>
    <row r="27" spans="1:6" ht="14.4" thickBot="1" x14ac:dyDescent="0.35">
      <c r="F27" s="222">
        <f ca="1">VALUE(RIGHT(CELL("filename",A1),2))</f>
        <v>3</v>
      </c>
    </row>
    <row r="28" spans="1:6" ht="26.4" x14ac:dyDescent="0.25">
      <c r="A28" s="212" t="s">
        <v>131</v>
      </c>
      <c r="B28" s="214" t="s">
        <v>240</v>
      </c>
      <c r="C28" s="215" t="s">
        <v>241</v>
      </c>
      <c r="D28" s="214" t="s">
        <v>243</v>
      </c>
      <c r="E28" s="214" t="s">
        <v>242</v>
      </c>
      <c r="F28" s="223"/>
    </row>
    <row r="29" spans="1:6" ht="13.8" x14ac:dyDescent="0.3">
      <c r="A29" s="211"/>
      <c r="B29" s="219"/>
      <c r="C29" s="219"/>
      <c r="D29" s="219"/>
      <c r="E29" s="219"/>
      <c r="F29" s="224">
        <v>1</v>
      </c>
    </row>
    <row r="30" spans="1:6" ht="13.2" customHeight="1" x14ac:dyDescent="0.3">
      <c r="A30" s="211"/>
      <c r="B30" s="219"/>
      <c r="C30" s="219"/>
      <c r="D30" s="219"/>
      <c r="E30" s="219"/>
      <c r="F30" s="224">
        <f t="shared" ref="F30:F53" si="0">F29+1</f>
        <v>2</v>
      </c>
    </row>
    <row r="31" spans="1:6" ht="13.8" x14ac:dyDescent="0.3">
      <c r="A31" s="211"/>
      <c r="B31" s="219"/>
      <c r="C31" s="219"/>
      <c r="D31" s="219"/>
      <c r="E31" s="219"/>
      <c r="F31" s="224">
        <f t="shared" si="0"/>
        <v>3</v>
      </c>
    </row>
    <row r="32" spans="1:6" ht="13.8" x14ac:dyDescent="0.3">
      <c r="A32" s="211"/>
      <c r="B32" s="219"/>
      <c r="C32" s="219"/>
      <c r="D32" s="219"/>
      <c r="E32" s="219"/>
      <c r="F32" s="224">
        <f t="shared" si="0"/>
        <v>4</v>
      </c>
    </row>
    <row r="33" spans="1:6" ht="13.8" x14ac:dyDescent="0.3">
      <c r="A33" s="211"/>
      <c r="B33" s="219"/>
      <c r="C33" s="219"/>
      <c r="D33" s="219"/>
      <c r="E33" s="219"/>
      <c r="F33" s="224">
        <f t="shared" si="0"/>
        <v>5</v>
      </c>
    </row>
    <row r="34" spans="1:6" s="30" customFormat="1" ht="13.8" x14ac:dyDescent="0.3">
      <c r="A34" s="211"/>
      <c r="B34" s="219"/>
      <c r="C34" s="219"/>
      <c r="D34" s="219"/>
      <c r="E34" s="219"/>
      <c r="F34" s="224">
        <f t="shared" si="0"/>
        <v>6</v>
      </c>
    </row>
    <row r="35" spans="1:6" ht="13.8" x14ac:dyDescent="0.3">
      <c r="A35" s="211"/>
      <c r="B35" s="219"/>
      <c r="C35" s="219"/>
      <c r="D35" s="219"/>
      <c r="E35" s="219"/>
      <c r="F35" s="224">
        <f t="shared" si="0"/>
        <v>7</v>
      </c>
    </row>
    <row r="36" spans="1:6" ht="13.8" x14ac:dyDescent="0.3">
      <c r="A36" s="211"/>
      <c r="B36" s="219"/>
      <c r="C36" s="219"/>
      <c r="D36" s="219"/>
      <c r="E36" s="219"/>
      <c r="F36" s="224">
        <f t="shared" si="0"/>
        <v>8</v>
      </c>
    </row>
    <row r="37" spans="1:6" s="30" customFormat="1" ht="13.8" x14ac:dyDescent="0.3">
      <c r="A37" s="211"/>
      <c r="B37" s="219"/>
      <c r="C37" s="219"/>
      <c r="D37" s="219"/>
      <c r="E37" s="219"/>
      <c r="F37" s="224">
        <f t="shared" si="0"/>
        <v>9</v>
      </c>
    </row>
    <row r="38" spans="1:6" ht="13.8" x14ac:dyDescent="0.3">
      <c r="A38" s="211"/>
      <c r="B38" s="219"/>
      <c r="C38" s="219"/>
      <c r="D38" s="219"/>
      <c r="E38" s="219"/>
      <c r="F38" s="224">
        <f t="shared" si="0"/>
        <v>10</v>
      </c>
    </row>
    <row r="39" spans="1:6" ht="13.8" x14ac:dyDescent="0.3">
      <c r="A39" s="211"/>
      <c r="B39" s="219"/>
      <c r="C39" s="219"/>
      <c r="D39" s="219"/>
      <c r="E39" s="219"/>
      <c r="F39" s="224">
        <f t="shared" si="0"/>
        <v>11</v>
      </c>
    </row>
    <row r="40" spans="1:6" ht="13.2" customHeight="1" x14ac:dyDescent="0.3">
      <c r="A40" s="211"/>
      <c r="B40" s="219"/>
      <c r="C40" s="219"/>
      <c r="D40" s="219"/>
      <c r="E40" s="219"/>
      <c r="F40" s="224">
        <f t="shared" si="0"/>
        <v>12</v>
      </c>
    </row>
    <row r="41" spans="1:6" ht="13.8" x14ac:dyDescent="0.3">
      <c r="A41" s="211"/>
      <c r="B41" s="219"/>
      <c r="C41" s="219"/>
      <c r="D41" s="219"/>
      <c r="E41" s="219"/>
      <c r="F41" s="224">
        <f t="shared" si="0"/>
        <v>13</v>
      </c>
    </row>
    <row r="42" spans="1:6" ht="13.8" x14ac:dyDescent="0.3">
      <c r="A42" s="211"/>
      <c r="B42" s="219"/>
      <c r="C42" s="219"/>
      <c r="D42" s="219"/>
      <c r="E42" s="219"/>
      <c r="F42" s="224">
        <f t="shared" si="0"/>
        <v>14</v>
      </c>
    </row>
    <row r="43" spans="1:6" ht="13.8" x14ac:dyDescent="0.3">
      <c r="A43" s="211"/>
      <c r="B43" s="219"/>
      <c r="C43" s="219"/>
      <c r="D43" s="219"/>
      <c r="E43" s="219"/>
      <c r="F43" s="224">
        <f t="shared" si="0"/>
        <v>15</v>
      </c>
    </row>
    <row r="44" spans="1:6" ht="13.8" x14ac:dyDescent="0.3">
      <c r="A44" s="211"/>
      <c r="B44" s="219"/>
      <c r="C44" s="219"/>
      <c r="D44" s="219"/>
      <c r="E44" s="219"/>
      <c r="F44" s="224">
        <f t="shared" si="0"/>
        <v>16</v>
      </c>
    </row>
    <row r="45" spans="1:6" ht="15" customHeight="1" x14ac:dyDescent="0.3">
      <c r="A45" s="211"/>
      <c r="B45" s="219"/>
      <c r="C45" s="219"/>
      <c r="D45" s="219"/>
      <c r="E45" s="219"/>
      <c r="F45" s="224">
        <f t="shared" si="0"/>
        <v>17</v>
      </c>
    </row>
    <row r="46" spans="1:6" ht="13.8" x14ac:dyDescent="0.3">
      <c r="A46" s="211"/>
      <c r="B46" s="219"/>
      <c r="C46" s="219"/>
      <c r="D46" s="219"/>
      <c r="E46" s="219"/>
      <c r="F46" s="224">
        <f t="shared" si="0"/>
        <v>18</v>
      </c>
    </row>
    <row r="47" spans="1:6" ht="13.8" x14ac:dyDescent="0.3">
      <c r="A47" s="211"/>
      <c r="B47" s="219"/>
      <c r="C47" s="219"/>
      <c r="D47" s="219"/>
      <c r="E47" s="219"/>
      <c r="F47" s="224">
        <f t="shared" si="0"/>
        <v>19</v>
      </c>
    </row>
    <row r="48" spans="1:6" ht="13.8" x14ac:dyDescent="0.3">
      <c r="A48" s="211"/>
      <c r="B48" s="219"/>
      <c r="C48" s="219"/>
      <c r="D48" s="219"/>
      <c r="E48" s="219"/>
      <c r="F48" s="224">
        <f t="shared" si="0"/>
        <v>20</v>
      </c>
    </row>
    <row r="49" spans="1:6" ht="13.8" x14ac:dyDescent="0.3">
      <c r="A49" s="211"/>
      <c r="B49" s="219"/>
      <c r="C49" s="219"/>
      <c r="D49" s="219"/>
      <c r="E49" s="219"/>
      <c r="F49" s="224">
        <f t="shared" si="0"/>
        <v>21</v>
      </c>
    </row>
    <row r="50" spans="1:6" ht="13.8" x14ac:dyDescent="0.3">
      <c r="A50" s="211"/>
      <c r="B50" s="219"/>
      <c r="C50" s="219"/>
      <c r="D50" s="219"/>
      <c r="E50" s="219"/>
      <c r="F50" s="224">
        <f t="shared" si="0"/>
        <v>22</v>
      </c>
    </row>
    <row r="51" spans="1:6" ht="13.8" x14ac:dyDescent="0.3">
      <c r="A51" s="211"/>
      <c r="B51" s="219"/>
      <c r="C51" s="219"/>
      <c r="D51" s="219"/>
      <c r="E51" s="219"/>
      <c r="F51" s="224">
        <f t="shared" si="0"/>
        <v>23</v>
      </c>
    </row>
    <row r="52" spans="1:6" ht="13.8" x14ac:dyDescent="0.3">
      <c r="A52" s="211"/>
      <c r="B52" s="219"/>
      <c r="C52" s="219"/>
      <c r="D52" s="219"/>
      <c r="E52" s="219"/>
      <c r="F52" s="224">
        <f t="shared" si="0"/>
        <v>24</v>
      </c>
    </row>
    <row r="53" spans="1:6" ht="14.4" thickBot="1" x14ac:dyDescent="0.35">
      <c r="A53" s="211"/>
      <c r="B53" s="219"/>
      <c r="C53" s="219"/>
      <c r="D53" s="219"/>
      <c r="E53" s="219"/>
      <c r="F53" s="224">
        <f t="shared" si="0"/>
        <v>25</v>
      </c>
    </row>
    <row r="54" spans="1:6" ht="15.75" customHeight="1" thickBot="1" x14ac:dyDescent="0.35">
      <c r="A54" s="213" t="s">
        <v>239</v>
      </c>
      <c r="B54" s="220">
        <f>SUM(B29:B53)</f>
        <v>0</v>
      </c>
      <c r="C54" s="221">
        <f>SUM(C29:C53)</f>
        <v>0</v>
      </c>
      <c r="D54" s="220">
        <f>SUM(D29:D53)</f>
        <v>0</v>
      </c>
      <c r="E54" s="221">
        <f>SUM(E29:E53)</f>
        <v>0</v>
      </c>
      <c r="F54" s="210"/>
    </row>
    <row r="55" spans="1:6" ht="14.4" thickBot="1" x14ac:dyDescent="0.35">
      <c r="A55" s="218" t="s">
        <v>244</v>
      </c>
      <c r="B55" s="656"/>
      <c r="C55" s="657"/>
      <c r="F55" s="210"/>
    </row>
    <row r="56" spans="1:6" ht="13.8" x14ac:dyDescent="0.3">
      <c r="A56" s="217" t="s">
        <v>132</v>
      </c>
      <c r="B56" s="641">
        <f>B55*0.22</f>
        <v>0</v>
      </c>
      <c r="C56" s="642"/>
      <c r="F56" s="210"/>
    </row>
    <row r="57" spans="1:6" ht="14.4" thickBot="1" x14ac:dyDescent="0.35">
      <c r="A57" s="216" t="s">
        <v>245</v>
      </c>
      <c r="B57" s="632">
        <f>B56+B55</f>
        <v>0</v>
      </c>
      <c r="C57" s="633"/>
      <c r="F57" s="210"/>
    </row>
    <row r="58" spans="1:6" ht="14.4" thickBot="1" x14ac:dyDescent="0.35">
      <c r="A58" s="31"/>
      <c r="B58" s="31"/>
      <c r="C58" s="32"/>
      <c r="D58" s="6"/>
      <c r="F58" s="210"/>
    </row>
    <row r="59" spans="1:6" ht="13.8" x14ac:dyDescent="0.3">
      <c r="A59" s="634" t="s">
        <v>248</v>
      </c>
      <c r="B59" s="635"/>
      <c r="C59" s="636"/>
      <c r="D59" s="6"/>
      <c r="F59" s="210"/>
    </row>
    <row r="60" spans="1:6" ht="13.8" x14ac:dyDescent="0.3">
      <c r="A60" s="630" t="s">
        <v>246</v>
      </c>
      <c r="B60" s="631"/>
      <c r="C60" s="33"/>
      <c r="D60" s="6"/>
      <c r="F60" s="210"/>
    </row>
    <row r="61" spans="1:6" x14ac:dyDescent="0.25">
      <c r="A61" s="630" t="s">
        <v>133</v>
      </c>
      <c r="B61" s="631"/>
      <c r="C61" s="33"/>
    </row>
    <row r="62" spans="1:6" x14ac:dyDescent="0.25">
      <c r="A62" s="15" t="s">
        <v>122</v>
      </c>
      <c r="B62" s="190"/>
      <c r="C62" s="37"/>
    </row>
    <row r="63" spans="1:6" x14ac:dyDescent="0.25">
      <c r="A63" s="17" t="s">
        <v>257</v>
      </c>
      <c r="B63" s="190"/>
      <c r="C63" s="37"/>
    </row>
    <row r="64" spans="1:6" x14ac:dyDescent="0.25">
      <c r="A64" s="15" t="s">
        <v>256</v>
      </c>
      <c r="B64" s="190"/>
      <c r="C64" s="37"/>
    </row>
    <row r="65" spans="1:5" x14ac:dyDescent="0.25">
      <c r="A65" s="637" t="s">
        <v>249</v>
      </c>
      <c r="B65" s="638"/>
      <c r="C65" s="34"/>
    </row>
    <row r="66" spans="1:5" x14ac:dyDescent="0.25">
      <c r="A66" s="189" t="s">
        <v>247</v>
      </c>
      <c r="B66" s="190"/>
      <c r="C66" s="35">
        <f>ROUND(IF(C60=0, 0,C14- C60),0)</f>
        <v>0</v>
      </c>
    </row>
    <row r="67" spans="1:5" x14ac:dyDescent="0.25">
      <c r="A67" s="630" t="s">
        <v>134</v>
      </c>
      <c r="B67" s="631"/>
      <c r="C67" s="35">
        <f>ROUND(IF(C61=0, 0,C15- C61),0)</f>
        <v>0</v>
      </c>
      <c r="D67" s="36"/>
    </row>
    <row r="68" spans="1:5" x14ac:dyDescent="0.25">
      <c r="A68" s="637" t="s">
        <v>135</v>
      </c>
      <c r="B68" s="638"/>
      <c r="C68" s="37">
        <v>0</v>
      </c>
      <c r="D68" s="36"/>
    </row>
    <row r="69" spans="1:5" x14ac:dyDescent="0.25">
      <c r="A69" s="637" t="s">
        <v>136</v>
      </c>
      <c r="B69" s="638"/>
      <c r="C69" s="39">
        <f>C65*C61</f>
        <v>0</v>
      </c>
    </row>
    <row r="70" spans="1:5" x14ac:dyDescent="0.25">
      <c r="A70" s="189" t="s">
        <v>137</v>
      </c>
      <c r="B70" s="190"/>
      <c r="C70" s="39">
        <f>(C67+C68)*C20+C61*(C20-C65)</f>
        <v>0</v>
      </c>
    </row>
    <row r="71" spans="1:5" x14ac:dyDescent="0.25">
      <c r="A71" s="189" t="s">
        <v>138</v>
      </c>
      <c r="B71" s="190"/>
      <c r="C71" s="40">
        <f>(C67+C68)/C15</f>
        <v>0</v>
      </c>
    </row>
    <row r="72" spans="1:5" x14ac:dyDescent="0.25">
      <c r="A72" s="41"/>
      <c r="C72" s="42"/>
    </row>
    <row r="73" spans="1:5" x14ac:dyDescent="0.25">
      <c r="A73" s="630" t="s">
        <v>10</v>
      </c>
      <c r="B73" s="631"/>
      <c r="C73" s="43"/>
      <c r="E73" s="44"/>
    </row>
    <row r="74" spans="1:5" x14ac:dyDescent="0.25">
      <c r="A74" s="639" t="s">
        <v>126</v>
      </c>
      <c r="B74" s="640"/>
      <c r="C74" s="37"/>
      <c r="E74" s="44"/>
    </row>
    <row r="75" spans="1:5" x14ac:dyDescent="0.25">
      <c r="A75" s="639" t="s">
        <v>127</v>
      </c>
      <c r="B75" s="640"/>
      <c r="C75" s="37"/>
      <c r="E75" s="44"/>
    </row>
    <row r="76" spans="1:5" x14ac:dyDescent="0.25">
      <c r="A76" s="630" t="s">
        <v>139</v>
      </c>
      <c r="B76" s="631"/>
      <c r="C76" s="34"/>
    </row>
    <row r="77" spans="1:5" x14ac:dyDescent="0.25">
      <c r="A77" s="630" t="s">
        <v>140</v>
      </c>
      <c r="B77" s="631"/>
      <c r="C77" s="35">
        <f>ROUND(IF(C73=0,0,C21-C73),0)</f>
        <v>0</v>
      </c>
      <c r="D77" s="44"/>
    </row>
    <row r="78" spans="1:5" x14ac:dyDescent="0.25">
      <c r="A78" s="630" t="s">
        <v>141</v>
      </c>
      <c r="B78" s="631"/>
      <c r="C78" s="45">
        <v>0</v>
      </c>
    </row>
    <row r="79" spans="1:5" x14ac:dyDescent="0.25">
      <c r="A79" s="630" t="s">
        <v>142</v>
      </c>
      <c r="B79" s="631"/>
      <c r="C79" s="38">
        <f>C73*C76</f>
        <v>0</v>
      </c>
    </row>
    <row r="80" spans="1:5" x14ac:dyDescent="0.25">
      <c r="A80" s="185" t="s">
        <v>143</v>
      </c>
      <c r="B80" s="186"/>
      <c r="C80" s="39">
        <f>(C77+C78)*C25+C73*(C25-C76)</f>
        <v>0</v>
      </c>
    </row>
    <row r="81" spans="1:3" x14ac:dyDescent="0.25">
      <c r="A81" s="630" t="s">
        <v>144</v>
      </c>
      <c r="B81" s="631"/>
      <c r="C81" s="40">
        <f>(C77+C78)/C21</f>
        <v>0</v>
      </c>
    </row>
    <row r="82" spans="1:3" x14ac:dyDescent="0.25">
      <c r="A82" s="41"/>
      <c r="C82" s="42"/>
    </row>
    <row r="83" spans="1:3" x14ac:dyDescent="0.25">
      <c r="A83" s="630" t="s">
        <v>145</v>
      </c>
      <c r="B83" s="631"/>
      <c r="C83" s="46">
        <v>0</v>
      </c>
    </row>
    <row r="84" spans="1:3" x14ac:dyDescent="0.25">
      <c r="A84" s="630" t="s">
        <v>146</v>
      </c>
      <c r="B84" s="631"/>
      <c r="C84" s="225">
        <v>0</v>
      </c>
    </row>
    <row r="85" spans="1:3" ht="13.8" thickBot="1" x14ac:dyDescent="0.3">
      <c r="A85" s="187" t="s">
        <v>147</v>
      </c>
      <c r="B85" s="188"/>
      <c r="C85" s="226">
        <f>IF(B26&gt;0,C84/B26,0)</f>
        <v>0</v>
      </c>
    </row>
    <row r="86" spans="1:3" ht="13.8" thickBot="1" x14ac:dyDescent="0.3">
      <c r="C86" s="30"/>
    </row>
    <row r="87" spans="1:3" ht="13.8" thickBot="1" x14ac:dyDescent="0.3">
      <c r="A87" s="624" t="s">
        <v>148</v>
      </c>
      <c r="B87" s="625"/>
      <c r="C87" s="47">
        <f>C70+C80+C84</f>
        <v>0</v>
      </c>
    </row>
    <row r="88" spans="1:3" ht="13.8" thickBot="1" x14ac:dyDescent="0.3">
      <c r="A88" s="626" t="s">
        <v>9</v>
      </c>
      <c r="B88" s="627"/>
      <c r="C88" s="48">
        <f>C107</f>
        <v>0</v>
      </c>
    </row>
    <row r="90" spans="1:3" x14ac:dyDescent="0.25">
      <c r="A90" s="628" t="s">
        <v>8</v>
      </c>
      <c r="B90" s="628"/>
      <c r="C90" s="628"/>
    </row>
    <row r="91" spans="1:3" x14ac:dyDescent="0.25">
      <c r="A91" s="184" t="s">
        <v>7</v>
      </c>
      <c r="B91" s="184" t="s">
        <v>6</v>
      </c>
      <c r="C91" s="184" t="s">
        <v>5</v>
      </c>
    </row>
    <row r="92" spans="1:3" x14ac:dyDescent="0.25">
      <c r="A92" s="49">
        <v>1</v>
      </c>
      <c r="B92" s="50">
        <f>$C$87</f>
        <v>0</v>
      </c>
      <c r="C92" s="51">
        <f t="shared" ref="C92:C106" si="1">B92/(1+$B$109)^A92</f>
        <v>0</v>
      </c>
    </row>
    <row r="93" spans="1:3" x14ac:dyDescent="0.25">
      <c r="A93" s="49">
        <v>2</v>
      </c>
      <c r="B93" s="50">
        <f t="shared" ref="B93:B106" si="2">$C$87</f>
        <v>0</v>
      </c>
      <c r="C93" s="51">
        <f t="shared" si="1"/>
        <v>0</v>
      </c>
    </row>
    <row r="94" spans="1:3" x14ac:dyDescent="0.25">
      <c r="A94" s="49">
        <v>3</v>
      </c>
      <c r="B94" s="50">
        <f t="shared" si="2"/>
        <v>0</v>
      </c>
      <c r="C94" s="51">
        <f t="shared" si="1"/>
        <v>0</v>
      </c>
    </row>
    <row r="95" spans="1:3" x14ac:dyDescent="0.25">
      <c r="A95" s="49">
        <v>4</v>
      </c>
      <c r="B95" s="50">
        <f t="shared" si="2"/>
        <v>0</v>
      </c>
      <c r="C95" s="51">
        <f t="shared" si="1"/>
        <v>0</v>
      </c>
    </row>
    <row r="96" spans="1:3" x14ac:dyDescent="0.25">
      <c r="A96" s="49">
        <v>5</v>
      </c>
      <c r="B96" s="50">
        <f t="shared" si="2"/>
        <v>0</v>
      </c>
      <c r="C96" s="51">
        <f t="shared" si="1"/>
        <v>0</v>
      </c>
    </row>
    <row r="97" spans="1:17" x14ac:dyDescent="0.25">
      <c r="A97" s="49">
        <v>6</v>
      </c>
      <c r="B97" s="50">
        <f t="shared" si="2"/>
        <v>0</v>
      </c>
      <c r="C97" s="51">
        <f t="shared" si="1"/>
        <v>0</v>
      </c>
    </row>
    <row r="98" spans="1:17" x14ac:dyDescent="0.25">
      <c r="A98" s="49">
        <v>7</v>
      </c>
      <c r="B98" s="50">
        <f t="shared" si="2"/>
        <v>0</v>
      </c>
      <c r="C98" s="51">
        <f t="shared" si="1"/>
        <v>0</v>
      </c>
    </row>
    <row r="99" spans="1:17" x14ac:dyDescent="0.25">
      <c r="A99" s="49">
        <v>8</v>
      </c>
      <c r="B99" s="50">
        <f t="shared" si="2"/>
        <v>0</v>
      </c>
      <c r="C99" s="51">
        <f t="shared" si="1"/>
        <v>0</v>
      </c>
    </row>
    <row r="100" spans="1:17" x14ac:dyDescent="0.25">
      <c r="A100" s="49">
        <v>9</v>
      </c>
      <c r="B100" s="50">
        <f t="shared" si="2"/>
        <v>0</v>
      </c>
      <c r="C100" s="51">
        <f t="shared" si="1"/>
        <v>0</v>
      </c>
    </row>
    <row r="101" spans="1:17" x14ac:dyDescent="0.25">
      <c r="A101" s="49">
        <v>10</v>
      </c>
      <c r="B101" s="50">
        <f t="shared" si="2"/>
        <v>0</v>
      </c>
      <c r="C101" s="51">
        <f t="shared" si="1"/>
        <v>0</v>
      </c>
    </row>
    <row r="102" spans="1:17" s="30" customFormat="1" x14ac:dyDescent="0.25">
      <c r="A102" s="49">
        <v>11</v>
      </c>
      <c r="B102" s="50">
        <f t="shared" si="2"/>
        <v>0</v>
      </c>
      <c r="C102" s="51">
        <f t="shared" si="1"/>
        <v>0</v>
      </c>
      <c r="D102" s="2"/>
      <c r="E102" s="2"/>
      <c r="G102" s="2"/>
      <c r="H102" s="2"/>
      <c r="I102" s="2"/>
      <c r="J102" s="2"/>
      <c r="K102" s="2"/>
      <c r="L102" s="2"/>
      <c r="M102" s="2"/>
      <c r="N102" s="2"/>
      <c r="O102" s="2"/>
      <c r="P102" s="2"/>
      <c r="Q102" s="2"/>
    </row>
    <row r="103" spans="1:17" s="30" customFormat="1" x14ac:dyDescent="0.25">
      <c r="A103" s="49">
        <v>12</v>
      </c>
      <c r="B103" s="50">
        <f t="shared" si="2"/>
        <v>0</v>
      </c>
      <c r="C103" s="51">
        <f t="shared" si="1"/>
        <v>0</v>
      </c>
      <c r="D103" s="2"/>
      <c r="E103" s="2"/>
      <c r="G103" s="2"/>
      <c r="H103" s="2"/>
      <c r="I103" s="2"/>
      <c r="J103" s="2"/>
      <c r="K103" s="2"/>
      <c r="L103" s="2"/>
      <c r="M103" s="2"/>
      <c r="N103" s="2"/>
      <c r="O103" s="2"/>
      <c r="P103" s="2"/>
      <c r="Q103" s="2"/>
    </row>
    <row r="104" spans="1:17" s="30" customFormat="1" x14ac:dyDescent="0.25">
      <c r="A104" s="49">
        <v>13</v>
      </c>
      <c r="B104" s="50">
        <f t="shared" si="2"/>
        <v>0</v>
      </c>
      <c r="C104" s="51">
        <f t="shared" si="1"/>
        <v>0</v>
      </c>
      <c r="D104" s="2"/>
      <c r="E104" s="2"/>
      <c r="G104" s="2"/>
      <c r="H104" s="2"/>
      <c r="I104" s="2"/>
      <c r="J104" s="2"/>
      <c r="K104" s="2"/>
      <c r="L104" s="2"/>
      <c r="M104" s="2"/>
      <c r="N104" s="2"/>
      <c r="O104" s="2"/>
      <c r="P104" s="2"/>
      <c r="Q104" s="2"/>
    </row>
    <row r="105" spans="1:17" s="30" customFormat="1" x14ac:dyDescent="0.25">
      <c r="A105" s="49">
        <v>14</v>
      </c>
      <c r="B105" s="50">
        <f t="shared" si="2"/>
        <v>0</v>
      </c>
      <c r="C105" s="51">
        <f t="shared" si="1"/>
        <v>0</v>
      </c>
      <c r="D105" s="2"/>
      <c r="E105" s="2"/>
      <c r="G105" s="2"/>
      <c r="H105" s="2"/>
      <c r="I105" s="2"/>
      <c r="J105" s="2"/>
      <c r="K105" s="2"/>
      <c r="L105" s="2"/>
      <c r="M105" s="2"/>
      <c r="N105" s="2"/>
      <c r="O105" s="2"/>
      <c r="P105" s="2"/>
      <c r="Q105" s="2"/>
    </row>
    <row r="106" spans="1:17" s="30" customFormat="1" x14ac:dyDescent="0.25">
      <c r="A106" s="49">
        <v>15</v>
      </c>
      <c r="B106" s="50">
        <f t="shared" si="2"/>
        <v>0</v>
      </c>
      <c r="C106" s="51">
        <f t="shared" si="1"/>
        <v>0</v>
      </c>
      <c r="D106" s="2"/>
      <c r="E106" s="2"/>
      <c r="G106" s="2"/>
      <c r="H106" s="2"/>
      <c r="I106" s="2"/>
      <c r="J106" s="2"/>
      <c r="K106" s="2"/>
      <c r="L106" s="2"/>
      <c r="M106" s="2"/>
      <c r="N106" s="2"/>
      <c r="O106" s="2"/>
      <c r="P106" s="2"/>
      <c r="Q106" s="2"/>
    </row>
    <row r="107" spans="1:17" s="30" customFormat="1" x14ac:dyDescent="0.25">
      <c r="A107" s="629" t="s">
        <v>4</v>
      </c>
      <c r="B107" s="629"/>
      <c r="C107" s="52">
        <f>SUM(C92:C106)</f>
        <v>0</v>
      </c>
      <c r="D107" s="2"/>
      <c r="E107" s="2"/>
      <c r="G107" s="2"/>
      <c r="H107" s="2"/>
      <c r="I107" s="2"/>
      <c r="J107" s="2"/>
      <c r="K107" s="2"/>
      <c r="L107" s="2"/>
      <c r="M107" s="2"/>
      <c r="N107" s="2"/>
      <c r="O107" s="2"/>
      <c r="P107" s="2"/>
      <c r="Q107" s="2"/>
    </row>
    <row r="109" spans="1:17" s="30" customFormat="1" x14ac:dyDescent="0.25">
      <c r="A109" s="53" t="s">
        <v>3</v>
      </c>
      <c r="B109" s="54">
        <v>0.04</v>
      </c>
      <c r="C109" s="2"/>
      <c r="D109" s="2"/>
      <c r="E109" s="2"/>
      <c r="G109" s="2"/>
      <c r="H109" s="2"/>
      <c r="I109" s="2"/>
      <c r="J109" s="2"/>
      <c r="K109" s="2"/>
      <c r="L109" s="2"/>
      <c r="M109" s="2"/>
      <c r="N109" s="2"/>
      <c r="O109" s="2"/>
      <c r="P109" s="2"/>
      <c r="Q109" s="2"/>
    </row>
    <row r="111" spans="1:17" s="30" customFormat="1" x14ac:dyDescent="0.25">
      <c r="A111" s="2" t="s">
        <v>149</v>
      </c>
      <c r="B111" s="2"/>
      <c r="C111" s="2"/>
      <c r="D111" s="2"/>
      <c r="E111" s="2"/>
      <c r="G111" s="2"/>
      <c r="H111" s="2"/>
      <c r="I111" s="2"/>
      <c r="J111" s="2"/>
      <c r="K111" s="2"/>
      <c r="L111" s="2"/>
      <c r="M111" s="2"/>
      <c r="N111" s="2"/>
      <c r="O111" s="2"/>
      <c r="P111" s="2"/>
      <c r="Q111" s="2"/>
    </row>
    <row r="112" spans="1:17" ht="13.8" thickBot="1" x14ac:dyDescent="0.3"/>
    <row r="113" spans="1:17" s="30" customFormat="1" ht="43.5" customHeight="1" x14ac:dyDescent="0.25">
      <c r="A113" s="231" t="s">
        <v>258</v>
      </c>
      <c r="B113" s="232" t="s">
        <v>150</v>
      </c>
      <c r="C113" s="232" t="s">
        <v>151</v>
      </c>
      <c r="D113" s="232" t="s">
        <v>152</v>
      </c>
      <c r="E113" s="233" t="s">
        <v>238</v>
      </c>
      <c r="G113" s="2"/>
      <c r="H113" s="2"/>
      <c r="I113" s="2"/>
      <c r="J113" s="2"/>
      <c r="K113" s="2"/>
      <c r="L113" s="2"/>
      <c r="M113" s="2"/>
      <c r="N113" s="2"/>
      <c r="O113" s="2"/>
      <c r="P113" s="2"/>
      <c r="Q113" s="2"/>
    </row>
    <row r="114" spans="1:17" s="30" customFormat="1" x14ac:dyDescent="0.25">
      <c r="A114" s="234" t="s">
        <v>261</v>
      </c>
      <c r="B114" s="227"/>
      <c r="C114" s="57"/>
      <c r="D114" s="230"/>
      <c r="E114" s="228"/>
      <c r="G114" s="2"/>
      <c r="H114" s="2"/>
      <c r="I114" s="2"/>
      <c r="J114" s="2"/>
      <c r="K114" s="2"/>
      <c r="L114" s="2"/>
      <c r="M114" s="2"/>
      <c r="N114" s="2"/>
      <c r="O114" s="2"/>
      <c r="P114" s="2"/>
      <c r="Q114" s="2"/>
    </row>
    <row r="115" spans="1:17" s="30" customFormat="1" x14ac:dyDescent="0.25">
      <c r="A115" s="234" t="s">
        <v>259</v>
      </c>
      <c r="B115" s="227"/>
      <c r="C115" s="57"/>
      <c r="D115" s="230"/>
      <c r="E115" s="228"/>
      <c r="G115" s="2"/>
      <c r="H115" s="2"/>
      <c r="I115" s="2"/>
      <c r="J115" s="2"/>
      <c r="K115" s="2"/>
      <c r="L115" s="2"/>
      <c r="M115" s="2"/>
      <c r="N115" s="2"/>
      <c r="O115" s="2"/>
      <c r="P115" s="2"/>
      <c r="Q115" s="2"/>
    </row>
    <row r="116" spans="1:17" s="30" customFormat="1" x14ac:dyDescent="0.25">
      <c r="A116" s="234" t="s">
        <v>260</v>
      </c>
      <c r="B116" s="227"/>
      <c r="C116" s="57"/>
      <c r="D116" s="230"/>
      <c r="E116" s="228"/>
      <c r="G116" s="2"/>
      <c r="H116" s="2"/>
      <c r="I116" s="2"/>
      <c r="J116" s="2"/>
      <c r="K116" s="2"/>
      <c r="L116" s="2"/>
      <c r="M116" s="2"/>
      <c r="N116" s="2"/>
      <c r="O116" s="2"/>
      <c r="P116" s="2"/>
      <c r="Q116" s="2"/>
    </row>
    <row r="117" spans="1:17" s="30" customFormat="1" x14ac:dyDescent="0.25">
      <c r="A117" s="234" t="s">
        <v>202</v>
      </c>
      <c r="B117" s="227"/>
      <c r="C117" s="57"/>
      <c r="D117" s="230"/>
      <c r="E117" s="228"/>
      <c r="G117" s="2"/>
      <c r="H117" s="2"/>
      <c r="I117" s="2"/>
      <c r="J117" s="2"/>
      <c r="K117" s="2"/>
      <c r="L117" s="2"/>
      <c r="M117" s="2"/>
      <c r="N117" s="2"/>
      <c r="O117" s="2"/>
      <c r="P117" s="2"/>
      <c r="Q117" s="2"/>
    </row>
    <row r="118" spans="1:17" x14ac:dyDescent="0.25">
      <c r="A118" s="234" t="s">
        <v>68</v>
      </c>
      <c r="B118" s="227"/>
      <c r="C118" s="57"/>
      <c r="D118" s="230"/>
      <c r="E118" s="228"/>
    </row>
    <row r="119" spans="1:17" x14ac:dyDescent="0.25">
      <c r="A119" s="234" t="s">
        <v>153</v>
      </c>
      <c r="B119" s="227"/>
      <c r="C119" s="57"/>
      <c r="D119" s="230"/>
      <c r="E119" s="228"/>
    </row>
    <row r="120" spans="1:17" x14ac:dyDescent="0.25">
      <c r="A120" s="234" t="s">
        <v>203</v>
      </c>
      <c r="B120" s="227"/>
      <c r="C120" s="57"/>
      <c r="D120" s="230"/>
      <c r="E120" s="228"/>
    </row>
    <row r="121" spans="1:17" ht="13.8" thickBot="1" x14ac:dyDescent="0.3">
      <c r="A121" s="235" t="s">
        <v>5</v>
      </c>
      <c r="B121" s="236">
        <f>SUM(B114:B120)</f>
        <v>0</v>
      </c>
      <c r="C121" s="237">
        <f>SUM(C114:C120)</f>
        <v>0</v>
      </c>
      <c r="D121" s="238">
        <f>SUM(D114:D120)</f>
        <v>0</v>
      </c>
      <c r="E121" s="239"/>
    </row>
    <row r="123" spans="1:17" ht="26.4" x14ac:dyDescent="0.25">
      <c r="A123" s="58" t="s">
        <v>154</v>
      </c>
      <c r="B123" s="55" t="s">
        <v>155</v>
      </c>
      <c r="C123" s="55" t="s">
        <v>156</v>
      </c>
    </row>
    <row r="124" spans="1:17" x14ac:dyDescent="0.25">
      <c r="A124" s="56" t="s">
        <v>48</v>
      </c>
      <c r="B124" s="59"/>
      <c r="C124" s="59"/>
    </row>
    <row r="125" spans="1:17" x14ac:dyDescent="0.25">
      <c r="A125" s="56" t="s">
        <v>157</v>
      </c>
      <c r="B125" s="59"/>
      <c r="C125" s="59"/>
    </row>
  </sheetData>
  <mergeCells count="34">
    <mergeCell ref="B7:C7"/>
    <mergeCell ref="A1:B1"/>
    <mergeCell ref="A3:C3"/>
    <mergeCell ref="B4:C4"/>
    <mergeCell ref="B5:C5"/>
    <mergeCell ref="B6:C6"/>
    <mergeCell ref="A67:B67"/>
    <mergeCell ref="B8:C8"/>
    <mergeCell ref="B9:C9"/>
    <mergeCell ref="B10:C10"/>
    <mergeCell ref="A12:C12"/>
    <mergeCell ref="B55:C55"/>
    <mergeCell ref="B56:C56"/>
    <mergeCell ref="B57:C57"/>
    <mergeCell ref="A59:C59"/>
    <mergeCell ref="A60:B60"/>
    <mergeCell ref="A61:B61"/>
    <mergeCell ref="A65:B65"/>
    <mergeCell ref="A68:B68"/>
    <mergeCell ref="A69:B69"/>
    <mergeCell ref="A73:B73"/>
    <mergeCell ref="A76:B76"/>
    <mergeCell ref="A77:B77"/>
    <mergeCell ref="A90:C90"/>
    <mergeCell ref="A107:B107"/>
    <mergeCell ref="A74:B74"/>
    <mergeCell ref="A75:B75"/>
    <mergeCell ref="A79:B79"/>
    <mergeCell ref="A81:B81"/>
    <mergeCell ref="A83:B83"/>
    <mergeCell ref="A84:B84"/>
    <mergeCell ref="A87:B87"/>
    <mergeCell ref="A88:B88"/>
    <mergeCell ref="A78:B78"/>
  </mergeCells>
  <conditionalFormatting sqref="C84">
    <cfRule type="cellIs" dxfId="44" priority="1" operator="lessThan">
      <formula>0</formula>
    </cfRule>
  </conditionalFormatting>
  <pageMargins left="0.70866141732283472" right="0.70866141732283472" top="0.74803149606299213" bottom="0.74803149606299213" header="0.31496062992125984" footer="0.31496062992125984"/>
  <pageSetup paperSize="9" scale="63" fitToHeight="0" orientation="portrait" r:id="rId1"/>
  <headerFooter>
    <oddFooter>&amp;L&amp;A&amp;R&amp;P/&amp;N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1">
    <tabColor rgb="FFFF0000"/>
    <pageSetUpPr fitToPage="1"/>
  </sheetPr>
  <dimension ref="A1:P9"/>
  <sheetViews>
    <sheetView zoomScaleNormal="100" workbookViewId="0">
      <selection activeCell="I39" sqref="I39"/>
    </sheetView>
  </sheetViews>
  <sheetFormatPr defaultColWidth="9.109375" defaultRowHeight="13.2" x14ac:dyDescent="0.25"/>
  <cols>
    <col min="1" max="1" width="4.6640625" style="170" customWidth="1"/>
    <col min="2" max="2" width="11.109375" style="170" bestFit="1" customWidth="1"/>
    <col min="3" max="4" width="14.5546875" style="168" customWidth="1"/>
    <col min="5" max="5" width="16.88671875" style="168" customWidth="1"/>
    <col min="6" max="8" width="14.5546875" style="168" customWidth="1"/>
    <col min="9" max="9" width="22.6640625" style="168" customWidth="1"/>
    <col min="10" max="10" width="19" style="168" bestFit="1" customWidth="1"/>
    <col min="11" max="11" width="18.88671875" style="168" bestFit="1" customWidth="1"/>
    <col min="12" max="12" width="21.6640625" style="168" customWidth="1"/>
    <col min="13" max="13" width="11.44140625" style="169" bestFit="1" customWidth="1"/>
    <col min="14" max="14" width="9.109375" style="169"/>
    <col min="15" max="16" width="10.33203125" style="169" bestFit="1" customWidth="1"/>
    <col min="17" max="16384" width="9.109375" style="168"/>
  </cols>
  <sheetData>
    <row r="1" spans="1:16" ht="17.399999999999999" x14ac:dyDescent="0.3">
      <c r="A1" s="167" t="s">
        <v>34</v>
      </c>
      <c r="B1" s="167"/>
      <c r="C1" s="167"/>
      <c r="D1" s="167"/>
      <c r="E1" s="167"/>
      <c r="F1" s="167"/>
      <c r="G1" s="167"/>
      <c r="H1" s="167"/>
      <c r="I1" s="167"/>
      <c r="J1" s="167"/>
      <c r="K1" s="167"/>
    </row>
    <row r="2" spans="1:16" x14ac:dyDescent="0.25">
      <c r="M2" s="169" t="s">
        <v>24</v>
      </c>
      <c r="N2" s="169" t="s">
        <v>24</v>
      </c>
      <c r="O2" s="169" t="s">
        <v>24</v>
      </c>
      <c r="P2" s="169" t="s">
        <v>24</v>
      </c>
    </row>
    <row r="3" spans="1:16" ht="30" customHeight="1" x14ac:dyDescent="0.25">
      <c r="C3" s="660" t="s">
        <v>23</v>
      </c>
      <c r="D3" s="661"/>
      <c r="E3" s="662"/>
      <c r="F3" s="663" t="s">
        <v>22</v>
      </c>
      <c r="G3" s="663"/>
      <c r="H3" s="663"/>
      <c r="I3" s="171" t="s">
        <v>41</v>
      </c>
      <c r="J3" s="659" t="s">
        <v>42</v>
      </c>
      <c r="K3" s="659" t="s">
        <v>44</v>
      </c>
      <c r="L3" s="659" t="s">
        <v>262</v>
      </c>
      <c r="M3" s="169">
        <v>43</v>
      </c>
      <c r="N3" s="169">
        <v>46</v>
      </c>
      <c r="O3" s="169">
        <v>47</v>
      </c>
      <c r="P3" s="169">
        <v>48</v>
      </c>
    </row>
    <row r="4" spans="1:16" s="176" customFormat="1" ht="26.25" customHeight="1" x14ac:dyDescent="0.25">
      <c r="A4" s="172" t="s">
        <v>21</v>
      </c>
      <c r="B4" s="173" t="s">
        <v>20</v>
      </c>
      <c r="C4" s="174" t="s">
        <v>13</v>
      </c>
      <c r="D4" s="174" t="s">
        <v>19</v>
      </c>
      <c r="E4" s="174" t="s">
        <v>43</v>
      </c>
      <c r="F4" s="174" t="s">
        <v>13</v>
      </c>
      <c r="G4" s="174" t="s">
        <v>19</v>
      </c>
      <c r="H4" s="174" t="s">
        <v>43</v>
      </c>
      <c r="I4" s="174" t="s">
        <v>43</v>
      </c>
      <c r="J4" s="659"/>
      <c r="K4" s="659"/>
      <c r="L4" s="659"/>
      <c r="M4" s="175"/>
      <c r="N4" s="175"/>
      <c r="O4" s="175"/>
      <c r="P4" s="175"/>
    </row>
    <row r="5" spans="1:16" x14ac:dyDescent="0.25">
      <c r="A5" s="53">
        <v>1</v>
      </c>
      <c r="B5" s="177" t="s">
        <v>400</v>
      </c>
      <c r="C5" s="178" cm="1">
        <f t="array" aca="1" ref="C5" ca="1">INDIRECT($B5&amp;"!C67")+INDIRECT($B5&amp;"!C68")</f>
        <v>0</v>
      </c>
      <c r="D5" s="229" cm="1">
        <f t="array" aca="1" ref="D5" ca="1">INDIRECT($B5&amp;"!C71")</f>
        <v>0</v>
      </c>
      <c r="E5" s="179">
        <f ca="1">INDIRECT($B5&amp;"!C70")</f>
        <v>0</v>
      </c>
      <c r="F5" s="178" cm="1">
        <f t="array" aca="1" ref="F5" ca="1">INDIRECT($B5&amp;"!C77")+INDIRECT($B5&amp;"!C78")</f>
        <v>0</v>
      </c>
      <c r="G5" s="229" cm="1">
        <f t="array" aca="1" ref="G5" ca="1">INDIRECT($B5&amp;"!C81")</f>
        <v>0</v>
      </c>
      <c r="H5" s="179">
        <f ca="1">INDIRECT($B5&amp;"!C80")</f>
        <v>0</v>
      </c>
      <c r="I5" s="179" cm="1">
        <f t="array" aca="1" ref="I5" ca="1">INDIRECT($B5&amp;"!C84")</f>
        <v>0</v>
      </c>
      <c r="J5" s="179">
        <f t="shared" ref="J5" ca="1" si="0">E5+H5+I5</f>
        <v>0</v>
      </c>
      <c r="K5" s="179" cm="1">
        <f t="array" aca="1" ref="K5" ca="1">INDIRECT($B5&amp;"!C88")</f>
        <v>0</v>
      </c>
      <c r="L5" s="179" cm="1">
        <f t="array" aca="1" ref="L5" ca="1">INDIRECT($B5&amp;"!b55")</f>
        <v>0</v>
      </c>
      <c r="M5" s="169" t="str">
        <f t="shared" ref="M5:M7" si="1">"'"&amp;B5&amp;"'"&amp;"!"&amp;M$2&amp;M$3</f>
        <v>'OB01'!C43</v>
      </c>
      <c r="N5" s="169" t="str">
        <f t="shared" ref="N5:P7" si="2">"'"&amp;$B5&amp;"'"&amp;"!"&amp;N$2&amp;N$3</f>
        <v>'OB01'!C46</v>
      </c>
      <c r="O5" s="169" t="str">
        <f t="shared" si="2"/>
        <v>'OB01'!C47</v>
      </c>
      <c r="P5" s="169" t="str">
        <f t="shared" si="2"/>
        <v>'OB01'!C48</v>
      </c>
    </row>
    <row r="6" spans="1:16" x14ac:dyDescent="0.25">
      <c r="A6" s="53">
        <v>2</v>
      </c>
      <c r="B6" s="177" t="s">
        <v>401</v>
      </c>
      <c r="C6" s="178" cm="1">
        <f t="array" aca="1" ref="C6" ca="1">INDIRECT($B6&amp;"!C67")+INDIRECT($B6&amp;"!C68")</f>
        <v>0</v>
      </c>
      <c r="D6" s="229" cm="1">
        <f t="array" aca="1" ref="D6" ca="1">INDIRECT($B6&amp;"!C71")</f>
        <v>0</v>
      </c>
      <c r="E6" s="179">
        <f t="shared" ref="E6:E7" ca="1" si="3">INDIRECT($B6&amp;"!C70")</f>
        <v>0</v>
      </c>
      <c r="F6" s="178" cm="1">
        <f t="array" aca="1" ref="F6" ca="1">INDIRECT($B6&amp;"!C77")+INDIRECT($B6&amp;"!C78")</f>
        <v>0</v>
      </c>
      <c r="G6" s="229" cm="1">
        <f t="array" aca="1" ref="G6" ca="1">INDIRECT($B6&amp;"!C81")</f>
        <v>0</v>
      </c>
      <c r="H6" s="179" cm="1">
        <f t="array" aca="1" ref="H6" ca="1">INDIRECT($B6&amp;"!C80")</f>
        <v>0</v>
      </c>
      <c r="I6" s="179" cm="1">
        <f t="array" aca="1" ref="I6" ca="1">INDIRECT($B6&amp;"!C84")</f>
        <v>0</v>
      </c>
      <c r="J6" s="179">
        <f t="shared" ref="J6:J7" ca="1" si="4">E6+H6+I6</f>
        <v>0</v>
      </c>
      <c r="K6" s="179" cm="1">
        <f t="array" aca="1" ref="K6" ca="1">INDIRECT($B6&amp;"!C88")</f>
        <v>0</v>
      </c>
      <c r="L6" s="179" cm="1">
        <f t="array" aca="1" ref="L6" ca="1">INDIRECT($B6&amp;"!b55")</f>
        <v>0</v>
      </c>
    </row>
    <row r="7" spans="1:16" x14ac:dyDescent="0.25">
      <c r="A7" s="53">
        <v>3</v>
      </c>
      <c r="B7" s="177" t="s">
        <v>402</v>
      </c>
      <c r="C7" s="178" cm="1">
        <f t="array" aca="1" ref="C7" ca="1">INDIRECT($B7&amp;"!C67")+INDIRECT($B7&amp;"!C68")</f>
        <v>0</v>
      </c>
      <c r="D7" s="229" cm="1">
        <f t="array" aca="1" ref="D7" ca="1">INDIRECT($B7&amp;"!C71")</f>
        <v>0</v>
      </c>
      <c r="E7" s="179">
        <f t="shared" ca="1" si="3"/>
        <v>0</v>
      </c>
      <c r="F7" s="178" cm="1">
        <f t="array" aca="1" ref="F7" ca="1">INDIRECT($B7&amp;"!C77")+INDIRECT($B7&amp;"!C78")</f>
        <v>0</v>
      </c>
      <c r="G7" s="229" cm="1">
        <f t="array" aca="1" ref="G7" ca="1">INDIRECT($B7&amp;"!C81")</f>
        <v>0</v>
      </c>
      <c r="H7" s="179" cm="1">
        <f t="array" aca="1" ref="H7" ca="1">INDIRECT($B7&amp;"!C80")</f>
        <v>0</v>
      </c>
      <c r="I7" s="179" cm="1">
        <f t="array" aca="1" ref="I7" ca="1">INDIRECT($B7&amp;"!C84")</f>
        <v>0</v>
      </c>
      <c r="J7" s="179">
        <f t="shared" ca="1" si="4"/>
        <v>0</v>
      </c>
      <c r="K7" s="179" cm="1">
        <f t="array" aca="1" ref="K7" ca="1">INDIRECT($B7&amp;"!C88")</f>
        <v>0</v>
      </c>
      <c r="L7" s="179" cm="1">
        <f t="array" aca="1" ref="L7" ca="1">INDIRECT($B7&amp;"!b55")</f>
        <v>0</v>
      </c>
      <c r="M7" s="169" t="str">
        <f t="shared" si="1"/>
        <v>'OB03'!C43</v>
      </c>
      <c r="N7" s="169" t="str">
        <f t="shared" si="2"/>
        <v>'OB03'!C46</v>
      </c>
      <c r="O7" s="169" t="str">
        <f t="shared" si="2"/>
        <v>'OB03'!C47</v>
      </c>
      <c r="P7" s="169" t="str">
        <f t="shared" si="2"/>
        <v>'OB03'!C48</v>
      </c>
    </row>
    <row r="8" spans="1:16" x14ac:dyDescent="0.25">
      <c r="A8" s="629" t="s">
        <v>5</v>
      </c>
      <c r="B8" s="629"/>
      <c r="C8" s="180">
        <f ca="1">SUM(C5:C7)</f>
        <v>0</v>
      </c>
      <c r="D8" s="181">
        <f ca="1">AVERAGE(D5:D7)</f>
        <v>0</v>
      </c>
      <c r="E8" s="182">
        <f ca="1">SUM(E5:E7)</f>
        <v>0</v>
      </c>
      <c r="F8" s="180">
        <f ca="1">SUM(F5:F7)</f>
        <v>0</v>
      </c>
      <c r="G8" s="183">
        <f ca="1">AVERAGE(G5:G7)</f>
        <v>0</v>
      </c>
      <c r="H8" s="182">
        <f ca="1">SUM(H5:H7)</f>
        <v>0</v>
      </c>
      <c r="I8" s="182">
        <f ca="1">SUM(I5:I7)</f>
        <v>0</v>
      </c>
      <c r="J8" s="182">
        <f ca="1">SUM(J5:J7)</f>
        <v>0</v>
      </c>
      <c r="K8" s="182">
        <f ca="1">SUM(K5:K7)</f>
        <v>0</v>
      </c>
      <c r="L8" s="182">
        <f ca="1">SUM(L5:L7)</f>
        <v>0</v>
      </c>
    </row>
    <row r="9" spans="1:16" ht="14.25" customHeight="1" x14ac:dyDescent="0.25"/>
  </sheetData>
  <mergeCells count="6">
    <mergeCell ref="L3:L4"/>
    <mergeCell ref="A8:B8"/>
    <mergeCell ref="C3:E3"/>
    <mergeCell ref="F3:H3"/>
    <mergeCell ref="J3:J4"/>
    <mergeCell ref="K3:K4"/>
  </mergeCells>
  <phoneticPr fontId="45" type="noConversion"/>
  <pageMargins left="0.45" right="0.7" top="0.75" bottom="0.75" header="0.3" footer="0.3"/>
  <pageSetup paperSize="9" scale="59"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E2A6-3275-4980-AC86-ED6E44D37073}">
  <sheetPr codeName="List12">
    <tabColor theme="4"/>
    <pageSetUpPr fitToPage="1"/>
  </sheetPr>
  <dimension ref="A1:X118"/>
  <sheetViews>
    <sheetView zoomScale="55" zoomScaleNormal="55" workbookViewId="0">
      <selection activeCell="C7" activeCellId="1" sqref="G30 C7"/>
    </sheetView>
  </sheetViews>
  <sheetFormatPr defaultColWidth="9" defaultRowHeight="14.25" customHeight="1" x14ac:dyDescent="0.25"/>
  <cols>
    <col min="1" max="1" width="5.109375" style="245" customWidth="1"/>
    <col min="2" max="2" width="17.33203125" style="245" customWidth="1"/>
    <col min="3" max="3" width="25.88671875" style="245" customWidth="1"/>
    <col min="4" max="4" width="20.33203125" style="245" customWidth="1"/>
    <col min="5" max="6" width="17.88671875" style="245" customWidth="1"/>
    <col min="7" max="7" width="26.6640625" style="245" customWidth="1"/>
    <col min="8" max="9" width="17.88671875" style="245" customWidth="1"/>
    <col min="10" max="10" width="18.88671875" style="245" customWidth="1"/>
    <col min="11" max="11" width="17.88671875" style="245" customWidth="1"/>
    <col min="12" max="12" width="21.6640625" style="245" customWidth="1"/>
    <col min="13" max="22" width="17.88671875" style="245" customWidth="1"/>
    <col min="23" max="16384" width="9" style="245"/>
  </cols>
  <sheetData>
    <row r="1" spans="1:24" ht="46.2" thickBot="1" x14ac:dyDescent="0.3">
      <c r="A1" s="240" t="s">
        <v>263</v>
      </c>
      <c r="B1" s="241"/>
      <c r="C1" s="241"/>
      <c r="D1" s="241"/>
      <c r="E1" s="241"/>
      <c r="F1" s="241"/>
      <c r="G1" s="241"/>
      <c r="H1" s="241"/>
      <c r="I1" s="241"/>
      <c r="J1" s="242"/>
      <c r="K1" s="242"/>
      <c r="L1" s="242"/>
      <c r="M1" s="242"/>
      <c r="N1" s="242"/>
      <c r="O1" s="242"/>
      <c r="P1" s="242"/>
      <c r="Q1" s="242"/>
      <c r="R1" s="242"/>
      <c r="S1" s="242"/>
      <c r="T1" s="242"/>
      <c r="U1" s="242"/>
      <c r="V1" s="242"/>
      <c r="W1" s="243" t="s">
        <v>264</v>
      </c>
      <c r="X1" s="244"/>
    </row>
    <row r="2" spans="1:24" ht="16.2" thickBot="1" x14ac:dyDescent="0.3">
      <c r="A2" s="246"/>
      <c r="B2" s="241"/>
      <c r="C2" s="241"/>
      <c r="D2" s="241"/>
      <c r="E2" s="241"/>
      <c r="F2" s="241"/>
      <c r="G2" s="241"/>
      <c r="H2" s="241"/>
      <c r="I2" s="241"/>
      <c r="J2" s="242"/>
      <c r="K2" s="242"/>
      <c r="L2" s="242"/>
      <c r="M2" s="242"/>
      <c r="N2" s="242"/>
      <c r="O2" s="242"/>
      <c r="P2" s="242"/>
      <c r="Q2" s="242"/>
      <c r="R2" s="242"/>
      <c r="S2" s="242"/>
      <c r="T2" s="242"/>
      <c r="U2" s="242"/>
      <c r="V2" s="242"/>
      <c r="W2" s="243" t="s">
        <v>17</v>
      </c>
      <c r="X2" s="244"/>
    </row>
    <row r="3" spans="1:24" ht="20.399999999999999" x14ac:dyDescent="0.3">
      <c r="A3" s="246"/>
      <c r="B3" s="247" t="s">
        <v>265</v>
      </c>
      <c r="C3" s="248"/>
      <c r="D3" s="249"/>
      <c r="E3" s="250"/>
      <c r="F3" s="250"/>
      <c r="G3" s="251" t="s">
        <v>264</v>
      </c>
      <c r="H3" s="252"/>
      <c r="I3" s="250"/>
      <c r="J3" s="838" t="s">
        <v>266</v>
      </c>
      <c r="K3" s="839"/>
      <c r="L3" s="840"/>
      <c r="M3" s="841"/>
      <c r="N3" s="250"/>
      <c r="O3" s="250"/>
      <c r="P3" s="253" t="s">
        <v>267</v>
      </c>
      <c r="Q3" s="845"/>
      <c r="R3" s="846"/>
      <c r="S3" s="846"/>
      <c r="T3" s="847"/>
      <c r="U3" s="250"/>
      <c r="V3" s="250"/>
    </row>
    <row r="4" spans="1:24" ht="27" customHeight="1" x14ac:dyDescent="0.25">
      <c r="A4" s="246"/>
      <c r="B4" s="251" t="s">
        <v>268</v>
      </c>
      <c r="C4" s="851"/>
      <c r="D4" s="852"/>
      <c r="E4" s="852"/>
      <c r="F4" s="852"/>
      <c r="G4" s="852"/>
      <c r="H4" s="853"/>
      <c r="I4" s="250"/>
      <c r="J4" s="838"/>
      <c r="K4" s="842"/>
      <c r="L4" s="843"/>
      <c r="M4" s="844"/>
      <c r="N4" s="250"/>
      <c r="O4" s="250"/>
      <c r="P4" s="253"/>
      <c r="Q4" s="848"/>
      <c r="R4" s="849"/>
      <c r="S4" s="849"/>
      <c r="T4" s="850"/>
      <c r="U4" s="250"/>
      <c r="V4" s="250"/>
    </row>
    <row r="5" spans="1:24" ht="24.75" customHeight="1" x14ac:dyDescent="0.3">
      <c r="A5" s="246"/>
      <c r="B5" s="254"/>
      <c r="C5" s="854"/>
      <c r="D5" s="855"/>
      <c r="E5" s="855"/>
      <c r="F5" s="855"/>
      <c r="G5" s="855"/>
      <c r="H5" s="856"/>
      <c r="I5" s="250"/>
      <c r="J5" s="838" t="s">
        <v>269</v>
      </c>
      <c r="K5" s="857"/>
      <c r="L5" s="858"/>
      <c r="M5" s="859"/>
      <c r="N5" s="250"/>
      <c r="O5" s="250"/>
      <c r="P5" s="253" t="s">
        <v>270</v>
      </c>
      <c r="Q5" s="863"/>
      <c r="R5" s="863"/>
      <c r="S5" s="863"/>
      <c r="T5" s="863"/>
      <c r="U5" s="250"/>
      <c r="V5" s="250"/>
    </row>
    <row r="6" spans="1:24" ht="20.399999999999999" x14ac:dyDescent="0.3">
      <c r="A6" s="255"/>
      <c r="B6" s="247" t="s">
        <v>271</v>
      </c>
      <c r="C6" s="864"/>
      <c r="D6" s="865"/>
      <c r="E6" s="865"/>
      <c r="F6" s="865"/>
      <c r="G6" s="865"/>
      <c r="H6" s="866"/>
      <c r="I6" s="256"/>
      <c r="J6" s="838"/>
      <c r="K6" s="860"/>
      <c r="L6" s="861"/>
      <c r="M6" s="862"/>
      <c r="N6" s="256"/>
      <c r="O6" s="256"/>
      <c r="P6" s="253"/>
      <c r="Q6" s="863"/>
      <c r="R6" s="863"/>
      <c r="S6" s="863"/>
      <c r="T6" s="863"/>
      <c r="U6" s="257"/>
      <c r="V6" s="257"/>
    </row>
    <row r="7" spans="1:24" ht="17.399999999999999" x14ac:dyDescent="0.25">
      <c r="A7" s="258"/>
      <c r="B7" s="259"/>
      <c r="C7" s="243"/>
      <c r="D7" s="243"/>
      <c r="E7" s="243"/>
      <c r="F7" s="243"/>
      <c r="G7" s="243"/>
      <c r="H7" s="243"/>
      <c r="I7" s="260"/>
      <c r="J7" s="243"/>
      <c r="K7" s="243"/>
      <c r="L7" s="243"/>
      <c r="M7" s="243"/>
      <c r="N7" s="261"/>
      <c r="O7" s="243"/>
      <c r="P7" s="253"/>
      <c r="Q7" s="256"/>
      <c r="R7" s="256"/>
      <c r="S7" s="256"/>
      <c r="T7" s="256"/>
      <c r="U7" s="256"/>
      <c r="V7" s="256"/>
    </row>
    <row r="8" spans="1:24" ht="18" customHeight="1" x14ac:dyDescent="0.25">
      <c r="A8" s="258"/>
      <c r="B8" s="259"/>
      <c r="C8" s="243"/>
      <c r="D8" s="243"/>
      <c r="E8" s="243"/>
      <c r="F8" s="243"/>
      <c r="G8" s="243"/>
      <c r="H8" s="243"/>
      <c r="I8" s="260" t="s">
        <v>272</v>
      </c>
      <c r="N8" s="261"/>
      <c r="O8" s="243"/>
      <c r="P8" s="253" t="s">
        <v>273</v>
      </c>
      <c r="Q8" s="818"/>
      <c r="R8" s="819"/>
      <c r="S8" s="819"/>
      <c r="T8" s="819"/>
      <c r="U8" s="820"/>
      <c r="V8" s="256"/>
    </row>
    <row r="9" spans="1:24" ht="30.6" thickBot="1" x14ac:dyDescent="0.3">
      <c r="A9" s="256"/>
      <c r="B9" s="262" t="s">
        <v>274</v>
      </c>
      <c r="C9" s="243"/>
      <c r="D9" s="243"/>
      <c r="E9" s="243"/>
      <c r="F9" s="243"/>
      <c r="G9" s="243"/>
      <c r="H9" s="243"/>
      <c r="I9" s="260"/>
      <c r="J9" s="243"/>
      <c r="K9" s="243"/>
      <c r="L9" s="243"/>
      <c r="N9" s="261"/>
      <c r="O9" s="243"/>
      <c r="P9" s="253"/>
      <c r="Q9" s="821"/>
      <c r="R9" s="822"/>
      <c r="S9" s="822"/>
      <c r="T9" s="822"/>
      <c r="U9" s="823"/>
      <c r="V9" s="256"/>
    </row>
    <row r="10" spans="1:24" ht="45.75" customHeight="1" x14ac:dyDescent="0.25">
      <c r="A10" s="258"/>
      <c r="B10" s="827"/>
      <c r="C10" s="830" t="s">
        <v>275</v>
      </c>
      <c r="D10" s="831"/>
      <c r="E10" s="832"/>
      <c r="F10" s="833" t="s">
        <v>276</v>
      </c>
      <c r="G10" s="831"/>
      <c r="H10" s="834"/>
      <c r="I10" s="830" t="s">
        <v>277</v>
      </c>
      <c r="J10" s="831"/>
      <c r="K10" s="832"/>
      <c r="L10" s="833" t="s">
        <v>278</v>
      </c>
      <c r="M10" s="831"/>
      <c r="N10" s="832"/>
      <c r="O10" s="243"/>
      <c r="P10" s="263"/>
      <c r="Q10" s="824"/>
      <c r="R10" s="825"/>
      <c r="S10" s="825"/>
      <c r="T10" s="825"/>
      <c r="U10" s="826"/>
      <c r="V10" s="256"/>
    </row>
    <row r="11" spans="1:24" ht="17.399999999999999" x14ac:dyDescent="0.25">
      <c r="A11" s="258"/>
      <c r="B11" s="828"/>
      <c r="C11" s="835" t="s">
        <v>279</v>
      </c>
      <c r="D11" s="836"/>
      <c r="E11" s="837"/>
      <c r="F11" s="835" t="s">
        <v>279</v>
      </c>
      <c r="G11" s="836"/>
      <c r="H11" s="837"/>
      <c r="I11" s="835" t="s">
        <v>280</v>
      </c>
      <c r="J11" s="836"/>
      <c r="K11" s="837"/>
      <c r="L11" s="835" t="s">
        <v>281</v>
      </c>
      <c r="M11" s="836"/>
      <c r="N11" s="837"/>
      <c r="O11" s="243"/>
      <c r="P11" s="263"/>
      <c r="R11" s="256"/>
      <c r="S11" s="256"/>
      <c r="T11" s="256"/>
      <c r="U11" s="256"/>
      <c r="V11" s="256"/>
    </row>
    <row r="12" spans="1:24" ht="30.75" customHeight="1" thickBot="1" x14ac:dyDescent="0.3">
      <c r="A12" s="258"/>
      <c r="B12" s="829"/>
      <c r="C12" s="264" t="s">
        <v>13</v>
      </c>
      <c r="D12" s="265" t="s">
        <v>11</v>
      </c>
      <c r="E12" s="266" t="s">
        <v>19</v>
      </c>
      <c r="F12" s="267" t="s">
        <v>13</v>
      </c>
      <c r="G12" s="265" t="s">
        <v>11</v>
      </c>
      <c r="H12" s="268" t="s">
        <v>19</v>
      </c>
      <c r="I12" s="264" t="s">
        <v>13</v>
      </c>
      <c r="J12" s="265" t="s">
        <v>11</v>
      </c>
      <c r="K12" s="266" t="s">
        <v>19</v>
      </c>
      <c r="L12" s="267" t="s">
        <v>13</v>
      </c>
      <c r="M12" s="265" t="s">
        <v>11</v>
      </c>
      <c r="N12" s="269" t="s">
        <v>282</v>
      </c>
      <c r="O12" s="243"/>
      <c r="P12" s="263"/>
      <c r="R12" s="256"/>
      <c r="S12" s="256"/>
      <c r="T12" s="256"/>
      <c r="U12" s="256"/>
      <c r="V12" s="256"/>
    </row>
    <row r="13" spans="1:24" ht="45.75" customHeight="1" x14ac:dyDescent="0.25">
      <c r="A13" s="258"/>
      <c r="B13" s="270" t="s">
        <v>27</v>
      </c>
      <c r="C13" s="271" t="e">
        <f>SUM(M42:O42)</f>
        <v>#DIV/0!</v>
      </c>
      <c r="D13" s="272" t="e">
        <f>S42</f>
        <v>#DIV/0!</v>
      </c>
      <c r="E13" s="273" t="e">
        <f>D13/I33</f>
        <v>#DIV/0!</v>
      </c>
      <c r="F13" s="274" t="e">
        <f>SUM(M62:O62)</f>
        <v>#DIV/0!</v>
      </c>
      <c r="G13" s="272" t="e">
        <f>S62</f>
        <v>#DIV/0!</v>
      </c>
      <c r="H13" s="275" t="e">
        <f>S62/I53</f>
        <v>#DIV/0!</v>
      </c>
      <c r="I13" s="276" t="e">
        <f>SUM(G81:I81)</f>
        <v>#DIV/0!</v>
      </c>
      <c r="J13" s="272" t="e">
        <f>M81</f>
        <v>#DIV/0!</v>
      </c>
      <c r="K13" s="273" t="e">
        <f>M81/I53</f>
        <v>#DIV/0!</v>
      </c>
      <c r="L13" s="277" t="e">
        <f>I13-F13</f>
        <v>#DIV/0!</v>
      </c>
      <c r="M13" s="278" t="e">
        <f>ROUND(J13-G13,2)</f>
        <v>#DIV/0!</v>
      </c>
      <c r="N13" s="279" t="e">
        <f>IF(M13&gt;0,"BONUS",IF(M13&lt;0,"MALUS","-"))</f>
        <v>#DIV/0!</v>
      </c>
      <c r="O13" s="253"/>
      <c r="P13" s="263"/>
      <c r="R13" s="256"/>
      <c r="S13" s="256"/>
      <c r="T13" s="256"/>
      <c r="U13" s="256"/>
      <c r="V13" s="256"/>
    </row>
    <row r="14" spans="1:24" ht="45.75" customHeight="1" x14ac:dyDescent="0.25">
      <c r="A14" s="258"/>
      <c r="B14" s="280" t="s">
        <v>283</v>
      </c>
      <c r="C14" s="281">
        <f>SUM(K92:M92)</f>
        <v>0</v>
      </c>
      <c r="D14" s="282">
        <f>Q92</f>
        <v>0</v>
      </c>
      <c r="E14" s="283" t="e">
        <f>Q92/G92</f>
        <v>#DIV/0!</v>
      </c>
      <c r="F14" s="284">
        <f>SUM(K100:M100)</f>
        <v>0</v>
      </c>
      <c r="G14" s="282">
        <f>Q100</f>
        <v>0</v>
      </c>
      <c r="H14" s="285" t="e">
        <f>Q100/G100</f>
        <v>#DIV/0!</v>
      </c>
      <c r="I14" s="286">
        <f>SUM(N108:P108)</f>
        <v>0</v>
      </c>
      <c r="J14" s="282">
        <f>T108</f>
        <v>0</v>
      </c>
      <c r="K14" s="283" t="e">
        <f>T108/G100</f>
        <v>#DIV/0!</v>
      </c>
      <c r="L14" s="277">
        <f>I14-F14</f>
        <v>0</v>
      </c>
      <c r="M14" s="278">
        <f>ROUND(J14-G14,2)</f>
        <v>0</v>
      </c>
      <c r="N14" s="279" t="str">
        <f>IF(M14&gt;0,"BONUS",IF(M14&lt;0,"MALUS","-"))</f>
        <v>-</v>
      </c>
      <c r="O14" s="253"/>
      <c r="P14" s="263"/>
      <c r="R14" s="256"/>
      <c r="S14" s="256"/>
      <c r="T14" s="256"/>
      <c r="U14" s="256"/>
      <c r="V14" s="256"/>
    </row>
    <row r="15" spans="1:24" ht="45.75" customHeight="1" thickBot="1" x14ac:dyDescent="0.3">
      <c r="A15" s="258"/>
      <c r="B15" s="287" t="s">
        <v>284</v>
      </c>
      <c r="C15" s="288">
        <v>0</v>
      </c>
      <c r="D15" s="289">
        <f>E118</f>
        <v>0</v>
      </c>
      <c r="E15" s="290" t="e">
        <f>E118/C118</f>
        <v>#DIV/0!</v>
      </c>
      <c r="F15" s="291">
        <v>0</v>
      </c>
      <c r="G15" s="289">
        <f>L118</f>
        <v>0</v>
      </c>
      <c r="H15" s="292" t="e">
        <f>L118/J117</f>
        <v>#DIV/0!</v>
      </c>
      <c r="I15" s="293">
        <v>0</v>
      </c>
      <c r="J15" s="289">
        <f>R118</f>
        <v>0</v>
      </c>
      <c r="K15" s="290" t="e">
        <f>R118/P117</f>
        <v>#DIV/0!</v>
      </c>
      <c r="L15" s="277">
        <f>I15-F15</f>
        <v>0</v>
      </c>
      <c r="M15" s="278">
        <f>ROUND(J15-G15,2)</f>
        <v>0</v>
      </c>
      <c r="N15" s="279" t="str">
        <f>IF(M15&gt;0,"BONUS",IF(M15&lt;0,"MALUS","-"))</f>
        <v>-</v>
      </c>
      <c r="O15" s="253"/>
      <c r="P15" s="263"/>
      <c r="R15" s="256"/>
      <c r="S15" s="256"/>
      <c r="T15" s="256"/>
      <c r="U15" s="256"/>
      <c r="V15" s="256"/>
    </row>
    <row r="16" spans="1:24" ht="45.75" customHeight="1" thickBot="1" x14ac:dyDescent="0.3">
      <c r="A16" s="258"/>
      <c r="B16" s="294" t="s">
        <v>5</v>
      </c>
      <c r="C16" s="295" t="e">
        <f>SUM(C13:C15)</f>
        <v>#DIV/0!</v>
      </c>
      <c r="D16" s="296" t="e">
        <f>SUM(D13:D15)</f>
        <v>#DIV/0!</v>
      </c>
      <c r="E16" s="297" t="e">
        <f>AVERAGE(E13:E15)</f>
        <v>#DIV/0!</v>
      </c>
      <c r="F16" s="298" t="e">
        <f>SUM(F13:F15)</f>
        <v>#DIV/0!</v>
      </c>
      <c r="G16" s="296" t="e">
        <f>SUM(G13:G15)</f>
        <v>#DIV/0!</v>
      </c>
      <c r="H16" s="299" t="e">
        <f>AVERAGE(H13:H15)</f>
        <v>#DIV/0!</v>
      </c>
      <c r="I16" s="300" t="e">
        <f>SUM(I13:I15)</f>
        <v>#DIV/0!</v>
      </c>
      <c r="J16" s="296" t="e">
        <f>SUM(J13:J15)</f>
        <v>#DIV/0!</v>
      </c>
      <c r="K16" s="297" t="e">
        <f>AVERAGE(K13:K15)</f>
        <v>#DIV/0!</v>
      </c>
      <c r="L16" s="301" t="e">
        <f>SUM(L13:L15)</f>
        <v>#DIV/0!</v>
      </c>
      <c r="M16" s="302" t="e">
        <f>SUM(M13:M15)</f>
        <v>#DIV/0!</v>
      </c>
      <c r="N16" s="303" t="e">
        <f>IF(M13&gt;0,"BONUS",IF(M13&lt;0,"MALUS","-"))</f>
        <v>#DIV/0!</v>
      </c>
      <c r="O16" s="253"/>
      <c r="P16" s="256"/>
      <c r="Q16" s="256"/>
      <c r="R16" s="256"/>
      <c r="S16" s="256"/>
      <c r="T16" s="256"/>
      <c r="U16" s="256"/>
      <c r="V16" s="256"/>
    </row>
    <row r="17" spans="1:22" ht="17.399999999999999" x14ac:dyDescent="0.25">
      <c r="A17" s="258"/>
      <c r="B17" s="259"/>
      <c r="C17" s="243"/>
      <c r="D17" s="243"/>
      <c r="E17" s="243"/>
      <c r="F17" s="243"/>
      <c r="G17" s="243"/>
      <c r="H17" s="243"/>
      <c r="I17" s="260"/>
      <c r="J17" s="243"/>
      <c r="K17" s="243"/>
      <c r="L17" s="243"/>
      <c r="M17" s="243"/>
      <c r="N17" s="261"/>
      <c r="O17" s="243"/>
      <c r="P17" s="256"/>
      <c r="Q17" s="256"/>
      <c r="R17" s="256"/>
      <c r="S17" s="256"/>
      <c r="T17" s="256"/>
      <c r="U17" s="256"/>
      <c r="V17" s="256"/>
    </row>
    <row r="18" spans="1:22" ht="18" thickBot="1" x14ac:dyDescent="0.3">
      <c r="A18" s="258"/>
      <c r="B18" s="259"/>
      <c r="C18" s="243"/>
      <c r="D18" s="243"/>
      <c r="E18" s="243"/>
      <c r="F18" s="243"/>
      <c r="G18" s="243"/>
      <c r="H18" s="243"/>
      <c r="I18" s="260"/>
      <c r="J18" s="261"/>
      <c r="K18" s="261"/>
      <c r="L18" s="261"/>
      <c r="M18" s="261"/>
      <c r="N18" s="261"/>
      <c r="O18" s="243"/>
      <c r="P18" s="243"/>
      <c r="Q18" s="243"/>
      <c r="R18" s="243"/>
      <c r="S18" s="243"/>
      <c r="T18" s="256"/>
      <c r="U18" s="256"/>
      <c r="V18" s="256"/>
    </row>
    <row r="19" spans="1:22" ht="30.6" thickBot="1" x14ac:dyDescent="0.3">
      <c r="A19" s="304" t="s">
        <v>285</v>
      </c>
      <c r="B19" s="305"/>
      <c r="C19" s="305"/>
      <c r="D19" s="305"/>
      <c r="E19" s="305"/>
      <c r="F19" s="305"/>
      <c r="G19" s="305"/>
      <c r="H19" s="305"/>
      <c r="I19" s="305"/>
      <c r="J19" s="305"/>
      <c r="K19" s="305"/>
      <c r="L19" s="305"/>
      <c r="M19" s="305"/>
      <c r="N19" s="305"/>
      <c r="O19" s="305"/>
      <c r="P19" s="305"/>
      <c r="Q19" s="305"/>
      <c r="R19" s="305"/>
      <c r="S19" s="305"/>
      <c r="T19" s="305"/>
      <c r="U19" s="305"/>
      <c r="V19" s="306"/>
    </row>
    <row r="20" spans="1:22" ht="17.399999999999999" x14ac:dyDescent="0.25">
      <c r="A20" s="258"/>
      <c r="B20" s="259"/>
      <c r="C20" s="243"/>
      <c r="D20" s="243"/>
      <c r="E20" s="243"/>
      <c r="F20" s="243"/>
      <c r="G20" s="243"/>
      <c r="H20" s="243"/>
      <c r="I20" s="260"/>
      <c r="J20" s="261"/>
      <c r="K20" s="261"/>
      <c r="L20" s="261"/>
      <c r="M20" s="261"/>
      <c r="N20" s="261"/>
      <c r="O20" s="243"/>
      <c r="P20" s="243"/>
      <c r="Q20" s="243"/>
      <c r="R20" s="243"/>
      <c r="S20" s="243"/>
      <c r="T20" s="256"/>
      <c r="U20" s="256"/>
      <c r="V20" s="256"/>
    </row>
    <row r="21" spans="1:22" ht="17.399999999999999" x14ac:dyDescent="0.25">
      <c r="A21" s="258"/>
      <c r="B21" s="242"/>
      <c r="C21" s="251" t="s">
        <v>286</v>
      </c>
      <c r="D21" s="814"/>
      <c r="E21" s="815"/>
      <c r="F21" s="249"/>
      <c r="G21" s="242"/>
      <c r="H21" s="251" t="s">
        <v>287</v>
      </c>
      <c r="I21" s="814"/>
      <c r="J21" s="815"/>
      <c r="K21" s="249"/>
      <c r="M21" s="307" t="s">
        <v>288</v>
      </c>
      <c r="N21" s="814"/>
      <c r="O21" s="815"/>
      <c r="P21" s="243"/>
      <c r="Q21" s="243"/>
      <c r="R21" s="243"/>
      <c r="S21" s="243"/>
      <c r="T21" s="256"/>
      <c r="U21" s="256"/>
      <c r="V21" s="256"/>
    </row>
    <row r="22" spans="1:22" ht="17.399999999999999" x14ac:dyDescent="0.25">
      <c r="A22" s="258"/>
      <c r="B22" s="242"/>
      <c r="C22" s="251" t="s">
        <v>289</v>
      </c>
      <c r="D22" s="814"/>
      <c r="E22" s="815"/>
      <c r="F22" s="249"/>
      <c r="G22" s="242"/>
      <c r="H22" s="251" t="s">
        <v>290</v>
      </c>
      <c r="I22" s="816"/>
      <c r="J22" s="817"/>
      <c r="K22" s="249"/>
      <c r="L22" s="261"/>
      <c r="M22" s="251" t="s">
        <v>291</v>
      </c>
      <c r="N22" s="816"/>
      <c r="O22" s="817"/>
      <c r="P22" s="243"/>
      <c r="Q22" s="243"/>
      <c r="R22" s="243"/>
      <c r="S22" s="243"/>
      <c r="T22" s="256"/>
      <c r="U22" s="256"/>
      <c r="V22" s="256"/>
    </row>
    <row r="23" spans="1:22" ht="17.399999999999999" x14ac:dyDescent="0.25">
      <c r="A23" s="258"/>
      <c r="B23" s="242"/>
      <c r="C23" s="251" t="s">
        <v>292</v>
      </c>
      <c r="D23" s="807"/>
      <c r="E23" s="808"/>
      <c r="F23" s="249"/>
      <c r="G23" s="242"/>
      <c r="H23" s="251" t="s">
        <v>293</v>
      </c>
      <c r="I23" s="308" t="str">
        <f>IFERROR(I22/D23,"-")</f>
        <v>-</v>
      </c>
      <c r="J23" s="309"/>
      <c r="K23" s="249"/>
      <c r="L23" s="261"/>
      <c r="M23" s="251" t="s">
        <v>294</v>
      </c>
      <c r="N23" s="308" t="e">
        <f>I22/N22</f>
        <v>#DIV/0!</v>
      </c>
      <c r="O23" s="310"/>
      <c r="P23" s="243"/>
      <c r="Q23" s="243"/>
      <c r="R23" s="243"/>
      <c r="S23" s="243"/>
      <c r="T23" s="256"/>
      <c r="U23" s="256"/>
      <c r="V23" s="256"/>
    </row>
    <row r="24" spans="1:22" ht="18" thickBot="1" x14ac:dyDescent="0.3">
      <c r="A24" s="258"/>
      <c r="B24" s="259"/>
      <c r="C24" s="243"/>
      <c r="D24" s="243"/>
      <c r="E24" s="243"/>
      <c r="F24" s="243"/>
      <c r="G24" s="243"/>
      <c r="H24" s="243"/>
      <c r="I24" s="260"/>
      <c r="J24" s="261"/>
      <c r="K24" s="261"/>
      <c r="L24" s="261"/>
      <c r="M24" s="261"/>
      <c r="N24" s="261"/>
      <c r="O24" s="243"/>
      <c r="P24" s="243"/>
      <c r="Q24" s="243"/>
      <c r="R24" s="243"/>
      <c r="S24" s="243"/>
      <c r="T24" s="256"/>
      <c r="U24" s="256"/>
      <c r="V24" s="256"/>
    </row>
    <row r="25" spans="1:22" ht="36.75" customHeight="1" thickBot="1" x14ac:dyDescent="0.3">
      <c r="A25" s="745" t="s">
        <v>295</v>
      </c>
      <c r="B25" s="311" t="s">
        <v>296</v>
      </c>
      <c r="C25" s="311"/>
      <c r="D25" s="311"/>
      <c r="E25" s="311"/>
      <c r="F25" s="311"/>
      <c r="G25" s="311"/>
      <c r="H25" s="311"/>
      <c r="I25" s="311"/>
      <c r="J25" s="312"/>
      <c r="K25" s="312"/>
      <c r="L25" s="312"/>
      <c r="M25" s="312"/>
      <c r="N25" s="312"/>
      <c r="O25" s="312"/>
      <c r="P25" s="312"/>
      <c r="Q25" s="312"/>
      <c r="R25" s="312"/>
      <c r="S25" s="312"/>
      <c r="T25" s="312"/>
      <c r="U25" s="312"/>
      <c r="V25" s="313"/>
    </row>
    <row r="26" spans="1:22" ht="14.25" customHeight="1" x14ac:dyDescent="0.25">
      <c r="A26" s="746"/>
      <c r="B26" s="792" t="s">
        <v>297</v>
      </c>
      <c r="C26" s="795" t="s">
        <v>298</v>
      </c>
      <c r="D26" s="796"/>
      <c r="E26" s="692" t="s">
        <v>299</v>
      </c>
      <c r="F26" s="694" t="s">
        <v>300</v>
      </c>
      <c r="G26" s="694" t="s">
        <v>301</v>
      </c>
      <c r="H26" s="694" t="s">
        <v>302</v>
      </c>
      <c r="I26" s="709" t="s">
        <v>303</v>
      </c>
      <c r="J26" s="804" t="s">
        <v>304</v>
      </c>
      <c r="K26" s="805"/>
      <c r="L26" s="805"/>
      <c r="M26" s="805"/>
      <c r="N26" s="805"/>
      <c r="O26" s="805"/>
      <c r="P26" s="805"/>
      <c r="Q26" s="805"/>
      <c r="R26" s="805"/>
      <c r="S26" s="805"/>
      <c r="T26" s="805"/>
      <c r="U26" s="805"/>
      <c r="V26" s="806"/>
    </row>
    <row r="27" spans="1:22" ht="14.25" customHeight="1" x14ac:dyDescent="0.25">
      <c r="A27" s="746"/>
      <c r="B27" s="793"/>
      <c r="C27" s="797"/>
      <c r="D27" s="798"/>
      <c r="E27" s="737"/>
      <c r="F27" s="748"/>
      <c r="G27" s="748"/>
      <c r="H27" s="748"/>
      <c r="I27" s="767"/>
      <c r="J27" s="771" t="s">
        <v>28</v>
      </c>
      <c r="K27" s="772"/>
      <c r="L27" s="773" t="s">
        <v>305</v>
      </c>
      <c r="M27" s="774"/>
      <c r="N27" s="775" t="s">
        <v>306</v>
      </c>
      <c r="O27" s="776"/>
      <c r="P27" s="777" t="s">
        <v>307</v>
      </c>
      <c r="Q27" s="778"/>
      <c r="R27" s="779" t="s">
        <v>308</v>
      </c>
      <c r="S27" s="780"/>
      <c r="T27" s="781" t="s">
        <v>309</v>
      </c>
      <c r="U27" s="782"/>
      <c r="V27" s="314" t="s">
        <v>5</v>
      </c>
    </row>
    <row r="28" spans="1:22" ht="26.4" x14ac:dyDescent="0.25">
      <c r="A28" s="746"/>
      <c r="B28" s="794"/>
      <c r="C28" s="797"/>
      <c r="D28" s="798"/>
      <c r="E28" s="703"/>
      <c r="F28" s="708"/>
      <c r="G28" s="708"/>
      <c r="H28" s="708"/>
      <c r="I28" s="710"/>
      <c r="J28" s="315" t="s">
        <v>310</v>
      </c>
      <c r="K28" s="316" t="s">
        <v>311</v>
      </c>
      <c r="L28" s="317" t="s">
        <v>310</v>
      </c>
      <c r="M28" s="317" t="s">
        <v>312</v>
      </c>
      <c r="N28" s="318" t="s">
        <v>310</v>
      </c>
      <c r="O28" s="318" t="s">
        <v>312</v>
      </c>
      <c r="P28" s="319" t="s">
        <v>310</v>
      </c>
      <c r="Q28" s="319" t="s">
        <v>312</v>
      </c>
      <c r="R28" s="320" t="s">
        <v>310</v>
      </c>
      <c r="S28" s="320" t="s">
        <v>312</v>
      </c>
      <c r="T28" s="321" t="s">
        <v>310</v>
      </c>
      <c r="U28" s="322" t="s">
        <v>312</v>
      </c>
      <c r="V28" s="323" t="s">
        <v>310</v>
      </c>
    </row>
    <row r="29" spans="1:22" ht="15" customHeight="1" thickBot="1" x14ac:dyDescent="0.3">
      <c r="A29" s="746"/>
      <c r="B29" s="324"/>
      <c r="C29" s="798"/>
      <c r="D29" s="809"/>
      <c r="E29" s="325" t="s">
        <v>13</v>
      </c>
      <c r="F29" s="326" t="s">
        <v>313</v>
      </c>
      <c r="G29" s="326" t="s">
        <v>13</v>
      </c>
      <c r="H29" s="326" t="s">
        <v>12</v>
      </c>
      <c r="I29" s="327" t="s">
        <v>11</v>
      </c>
      <c r="J29" s="328" t="s">
        <v>13</v>
      </c>
      <c r="K29" s="329" t="s">
        <v>12</v>
      </c>
      <c r="L29" s="330" t="s">
        <v>13</v>
      </c>
      <c r="M29" s="330" t="s">
        <v>12</v>
      </c>
      <c r="N29" s="331" t="s">
        <v>13</v>
      </c>
      <c r="O29" s="331" t="s">
        <v>12</v>
      </c>
      <c r="P29" s="332" t="s">
        <v>13</v>
      </c>
      <c r="Q29" s="332" t="s">
        <v>12</v>
      </c>
      <c r="R29" s="333" t="s">
        <v>13</v>
      </c>
      <c r="S29" s="333" t="s">
        <v>12</v>
      </c>
      <c r="T29" s="334" t="s">
        <v>13</v>
      </c>
      <c r="U29" s="335" t="s">
        <v>12</v>
      </c>
      <c r="V29" s="336" t="s">
        <v>13</v>
      </c>
    </row>
    <row r="30" spans="1:22" ht="45.6" customHeight="1" x14ac:dyDescent="0.25">
      <c r="A30" s="746"/>
      <c r="B30" s="337" t="s">
        <v>314</v>
      </c>
      <c r="C30" s="783" t="s">
        <v>315</v>
      </c>
      <c r="D30" s="784"/>
      <c r="E30" s="338"/>
      <c r="F30" s="719"/>
      <c r="G30" s="339" t="e">
        <f>G33*E30/E33</f>
        <v>#DIV/0!</v>
      </c>
      <c r="H30" s="676" t="e">
        <f>ROUND(F30*E33/G33,5)</f>
        <v>#DIV/0!</v>
      </c>
      <c r="I30" s="340">
        <f>ROUND(E30*F30,2)</f>
        <v>0</v>
      </c>
      <c r="J30" s="801"/>
      <c r="K30" s="789"/>
      <c r="L30" s="801">
        <v>0</v>
      </c>
      <c r="M30" s="789">
        <v>0</v>
      </c>
      <c r="N30" s="801"/>
      <c r="O30" s="789"/>
      <c r="P30" s="801">
        <v>0</v>
      </c>
      <c r="Q30" s="789">
        <v>0</v>
      </c>
      <c r="R30" s="801"/>
      <c r="S30" s="789"/>
      <c r="T30" s="801">
        <v>0</v>
      </c>
      <c r="U30" s="789">
        <v>0</v>
      </c>
      <c r="V30" s="756">
        <f>J30+L30+N30+P30+R30+T30</f>
        <v>0</v>
      </c>
    </row>
    <row r="31" spans="1:22" ht="45.6" customHeight="1" x14ac:dyDescent="0.25">
      <c r="A31" s="746"/>
      <c r="B31" s="337" t="s">
        <v>314</v>
      </c>
      <c r="C31" s="783" t="s">
        <v>316</v>
      </c>
      <c r="D31" s="784"/>
      <c r="E31" s="341"/>
      <c r="F31" s="810"/>
      <c r="G31" s="342" t="e">
        <f>G33*E31/E33</f>
        <v>#DIV/0!</v>
      </c>
      <c r="H31" s="766"/>
      <c r="I31" s="340">
        <f>ROUND(E31*F30,2)</f>
        <v>0</v>
      </c>
      <c r="J31" s="802"/>
      <c r="K31" s="790"/>
      <c r="L31" s="802"/>
      <c r="M31" s="790"/>
      <c r="N31" s="802"/>
      <c r="O31" s="790"/>
      <c r="P31" s="802"/>
      <c r="Q31" s="790"/>
      <c r="R31" s="802"/>
      <c r="S31" s="790"/>
      <c r="T31" s="802"/>
      <c r="U31" s="790"/>
      <c r="V31" s="757"/>
    </row>
    <row r="32" spans="1:22" ht="45.6" customHeight="1" thickBot="1" x14ac:dyDescent="0.3">
      <c r="A32" s="746"/>
      <c r="B32" s="343" t="s">
        <v>317</v>
      </c>
      <c r="C32" s="785" t="s">
        <v>318</v>
      </c>
      <c r="D32" s="786"/>
      <c r="E32" s="344"/>
      <c r="F32" s="720"/>
      <c r="G32" s="345" t="e">
        <f>G33*E32/E33</f>
        <v>#DIV/0!</v>
      </c>
      <c r="H32" s="677"/>
      <c r="I32" s="346">
        <f>ROUND(E32*F30,2)</f>
        <v>0</v>
      </c>
      <c r="J32" s="803"/>
      <c r="K32" s="791"/>
      <c r="L32" s="803"/>
      <c r="M32" s="791"/>
      <c r="N32" s="803"/>
      <c r="O32" s="791"/>
      <c r="P32" s="803"/>
      <c r="Q32" s="791"/>
      <c r="R32" s="803"/>
      <c r="S32" s="791"/>
      <c r="T32" s="803"/>
      <c r="U32" s="791"/>
      <c r="V32" s="758"/>
    </row>
    <row r="33" spans="1:22" ht="34.5" customHeight="1" thickBot="1" x14ac:dyDescent="0.3">
      <c r="A33" s="746"/>
      <c r="B33" s="787" t="s">
        <v>5</v>
      </c>
      <c r="C33" s="787"/>
      <c r="D33" s="788"/>
      <c r="E33" s="347">
        <f>SUM(E30:E32)</f>
        <v>0</v>
      </c>
      <c r="F33" s="348"/>
      <c r="G33" s="349"/>
      <c r="H33" s="350"/>
      <c r="I33" s="351">
        <f>SUM(I30:I32)</f>
        <v>0</v>
      </c>
      <c r="J33" s="352">
        <f>SUM(J30:J32)</f>
        <v>0</v>
      </c>
      <c r="K33" s="353"/>
      <c r="L33" s="354">
        <f>SUM(L30:L32)</f>
        <v>0</v>
      </c>
      <c r="M33" s="353"/>
      <c r="N33" s="354">
        <f>SUM(N30:N32)</f>
        <v>0</v>
      </c>
      <c r="O33" s="353"/>
      <c r="P33" s="354">
        <f>SUM(P30:P32)</f>
        <v>0</v>
      </c>
      <c r="Q33" s="353"/>
      <c r="R33" s="355">
        <f>SUM(R30:R32)</f>
        <v>0</v>
      </c>
      <c r="S33" s="353"/>
      <c r="T33" s="354">
        <f>SUM(T30:T32)</f>
        <v>0</v>
      </c>
      <c r="U33" s="356"/>
      <c r="V33" s="357">
        <f>SUM(V30)</f>
        <v>0</v>
      </c>
    </row>
    <row r="34" spans="1:22" ht="18" thickBot="1" x14ac:dyDescent="0.3">
      <c r="A34" s="746"/>
      <c r="B34" s="259"/>
      <c r="C34" s="243"/>
      <c r="D34" s="243"/>
      <c r="E34" s="243"/>
      <c r="F34" s="243"/>
      <c r="G34" s="243"/>
      <c r="H34" s="243"/>
      <c r="I34" s="260"/>
      <c r="J34" s="261"/>
      <c r="K34" s="261"/>
      <c r="L34" s="261"/>
      <c r="M34" s="261"/>
      <c r="N34" s="261"/>
      <c r="O34" s="243"/>
      <c r="P34" s="243"/>
      <c r="Q34" s="243"/>
      <c r="R34" s="243"/>
      <c r="S34" s="243"/>
      <c r="T34" s="256"/>
      <c r="U34" s="256"/>
      <c r="V34" s="256"/>
    </row>
    <row r="35" spans="1:22" ht="17.399999999999999" x14ac:dyDescent="0.25">
      <c r="A35" s="746"/>
      <c r="B35" s="792" t="s">
        <v>297</v>
      </c>
      <c r="C35" s="795" t="s">
        <v>298</v>
      </c>
      <c r="D35" s="796"/>
      <c r="E35" s="799" t="s">
        <v>319</v>
      </c>
      <c r="F35" s="759"/>
      <c r="G35" s="759"/>
      <c r="H35" s="759"/>
      <c r="I35" s="759"/>
      <c r="J35" s="759"/>
      <c r="K35" s="759"/>
      <c r="L35" s="759"/>
      <c r="M35" s="759"/>
      <c r="N35" s="759"/>
      <c r="O35" s="759"/>
      <c r="P35" s="759"/>
      <c r="Q35" s="759"/>
      <c r="R35" s="759"/>
      <c r="S35" s="760"/>
      <c r="T35" s="256"/>
      <c r="U35" s="256"/>
      <c r="V35" s="256"/>
    </row>
    <row r="36" spans="1:22" ht="18" thickBot="1" x14ac:dyDescent="0.3">
      <c r="A36" s="746"/>
      <c r="B36" s="793"/>
      <c r="C36" s="797"/>
      <c r="D36" s="798"/>
      <c r="E36" s="800"/>
      <c r="F36" s="761"/>
      <c r="G36" s="761"/>
      <c r="H36" s="761"/>
      <c r="I36" s="761"/>
      <c r="J36" s="761"/>
      <c r="K36" s="761"/>
      <c r="L36" s="761"/>
      <c r="M36" s="761"/>
      <c r="N36" s="761"/>
      <c r="O36" s="761"/>
      <c r="P36" s="761"/>
      <c r="Q36" s="761"/>
      <c r="R36" s="761"/>
      <c r="S36" s="762"/>
      <c r="T36" s="256"/>
      <c r="U36" s="256"/>
      <c r="V36" s="256"/>
    </row>
    <row r="37" spans="1:22" ht="52.8" x14ac:dyDescent="0.25">
      <c r="A37" s="746"/>
      <c r="B37" s="794"/>
      <c r="C37" s="797"/>
      <c r="D37" s="798"/>
      <c r="E37" s="358" t="s">
        <v>320</v>
      </c>
      <c r="F37" s="359" t="s">
        <v>321</v>
      </c>
      <c r="G37" s="360" t="s">
        <v>322</v>
      </c>
      <c r="H37" s="360" t="s">
        <v>323</v>
      </c>
      <c r="I37" s="361" t="s">
        <v>324</v>
      </c>
      <c r="J37" s="358" t="s">
        <v>325</v>
      </c>
      <c r="K37" s="359" t="s">
        <v>326</v>
      </c>
      <c r="L37" s="360" t="s">
        <v>327</v>
      </c>
      <c r="M37" s="358" t="s">
        <v>328</v>
      </c>
      <c r="N37" s="359" t="s">
        <v>329</v>
      </c>
      <c r="O37" s="360" t="s">
        <v>330</v>
      </c>
      <c r="P37" s="358" t="s">
        <v>331</v>
      </c>
      <c r="Q37" s="359" t="s">
        <v>332</v>
      </c>
      <c r="R37" s="362" t="s">
        <v>333</v>
      </c>
      <c r="S37" s="363" t="s">
        <v>334</v>
      </c>
      <c r="T37" s="256"/>
      <c r="U37" s="256"/>
      <c r="V37" s="256"/>
    </row>
    <row r="38" spans="1:22" ht="18" thickBot="1" x14ac:dyDescent="0.3">
      <c r="A38" s="746"/>
      <c r="B38" s="324"/>
      <c r="C38" s="798"/>
      <c r="D38" s="809"/>
      <c r="E38" s="325" t="s">
        <v>12</v>
      </c>
      <c r="F38" s="364" t="s">
        <v>13</v>
      </c>
      <c r="G38" s="326" t="s">
        <v>12</v>
      </c>
      <c r="H38" s="365" t="s">
        <v>13</v>
      </c>
      <c r="I38" s="366" t="s">
        <v>11</v>
      </c>
      <c r="J38" s="367" t="s">
        <v>13</v>
      </c>
      <c r="K38" s="365" t="s">
        <v>13</v>
      </c>
      <c r="L38" s="365" t="s">
        <v>13</v>
      </c>
      <c r="M38" s="367" t="s">
        <v>13</v>
      </c>
      <c r="N38" s="364" t="s">
        <v>13</v>
      </c>
      <c r="O38" s="365" t="s">
        <v>13</v>
      </c>
      <c r="P38" s="368" t="s">
        <v>11</v>
      </c>
      <c r="Q38" s="326" t="s">
        <v>11</v>
      </c>
      <c r="R38" s="369" t="s">
        <v>11</v>
      </c>
      <c r="S38" s="370" t="s">
        <v>11</v>
      </c>
      <c r="T38" s="256"/>
      <c r="U38" s="256"/>
      <c r="V38" s="256"/>
    </row>
    <row r="39" spans="1:22" ht="39.75" customHeight="1" x14ac:dyDescent="0.25">
      <c r="A39" s="746"/>
      <c r="B39" s="337" t="s">
        <v>314</v>
      </c>
      <c r="C39" s="783" t="s">
        <v>315</v>
      </c>
      <c r="D39" s="784"/>
      <c r="E39" s="811" t="e">
        <f>ROUND(((J30*K30)+(L30*M30)+(N30*O30)+(P30*Q30)+(R30*S30)+(T30*U30))/F42,5)</f>
        <v>#DIV/0!</v>
      </c>
      <c r="F39" s="371"/>
      <c r="G39" s="729" t="e">
        <f>ROUND(((J30*K30)+(L30*M30)+(N30*O30)+(P30*Q30)+(R30*S30)+(T30*U30))/H42,5)</f>
        <v>#DIV/0!</v>
      </c>
      <c r="H39" s="372" t="e">
        <f>ROUND(V30*F39/F42,1)</f>
        <v>#DIV/0!</v>
      </c>
      <c r="I39" s="373" t="e">
        <f>ROUND(G39*H39,2)</f>
        <v>#DIV/0!</v>
      </c>
      <c r="J39" s="374">
        <f>E30-F39</f>
        <v>0</v>
      </c>
      <c r="K39" s="375"/>
      <c r="L39" s="376"/>
      <c r="M39" s="374" t="e">
        <f>G30-H39</f>
        <v>#DIV/0!</v>
      </c>
      <c r="N39" s="375"/>
      <c r="O39" s="376"/>
      <c r="P39" s="377" t="e">
        <f>I30-I39</f>
        <v>#DIV/0!</v>
      </c>
      <c r="Q39" s="378"/>
      <c r="R39" s="379"/>
      <c r="S39" s="380" t="e">
        <f>SUM(P39:R39)</f>
        <v>#DIV/0!</v>
      </c>
      <c r="T39" s="256"/>
      <c r="U39" s="256"/>
      <c r="V39" s="256"/>
    </row>
    <row r="40" spans="1:22" ht="39.75" customHeight="1" x14ac:dyDescent="0.25">
      <c r="A40" s="746"/>
      <c r="B40" s="337" t="s">
        <v>314</v>
      </c>
      <c r="C40" s="783" t="s">
        <v>316</v>
      </c>
      <c r="D40" s="784"/>
      <c r="E40" s="812"/>
      <c r="F40" s="371"/>
      <c r="G40" s="730"/>
      <c r="H40" s="381" t="e">
        <f>ROUND(V30*F40/F42,1)</f>
        <v>#DIV/0!</v>
      </c>
      <c r="I40" s="382" t="e">
        <f>ROUND(G39*H40,2)</f>
        <v>#DIV/0!</v>
      </c>
      <c r="J40" s="383">
        <f>E31-F40</f>
        <v>0</v>
      </c>
      <c r="K40" s="384"/>
      <c r="L40" s="385"/>
      <c r="M40" s="383" t="e">
        <f>G31-H40</f>
        <v>#DIV/0!</v>
      </c>
      <c r="N40" s="384"/>
      <c r="O40" s="385"/>
      <c r="P40" s="386" t="e">
        <f>I31-I40</f>
        <v>#DIV/0!</v>
      </c>
      <c r="Q40" s="387"/>
      <c r="R40" s="388"/>
      <c r="S40" s="389" t="e">
        <f>SUM(P40:R40)</f>
        <v>#DIV/0!</v>
      </c>
      <c r="T40" s="256"/>
      <c r="U40" s="256"/>
      <c r="V40" s="256"/>
    </row>
    <row r="41" spans="1:22" ht="39.75" customHeight="1" thickBot="1" x14ac:dyDescent="0.3">
      <c r="A41" s="746"/>
      <c r="B41" s="343" t="s">
        <v>317</v>
      </c>
      <c r="C41" s="785" t="s">
        <v>318</v>
      </c>
      <c r="D41" s="786"/>
      <c r="E41" s="813"/>
      <c r="F41" s="371"/>
      <c r="G41" s="731"/>
      <c r="H41" s="390" t="e">
        <f>ROUND(V30*F41/F42,1)</f>
        <v>#DIV/0!</v>
      </c>
      <c r="I41" s="391" t="e">
        <f>ROUND(G39*H41,2)</f>
        <v>#DIV/0!</v>
      </c>
      <c r="J41" s="392">
        <v>0</v>
      </c>
      <c r="K41" s="393">
        <f>E32-F41</f>
        <v>0</v>
      </c>
      <c r="L41" s="394"/>
      <c r="M41" s="392">
        <v>0</v>
      </c>
      <c r="N41" s="393" t="e">
        <f>G32-H41</f>
        <v>#DIV/0!</v>
      </c>
      <c r="O41" s="395">
        <f>IFERROR(L41*N41/K41,0)</f>
        <v>0</v>
      </c>
      <c r="P41" s="396" t="e">
        <f>F41*(F30-E39)</f>
        <v>#DIV/0!</v>
      </c>
      <c r="Q41" s="397">
        <f>K41*F30</f>
        <v>0</v>
      </c>
      <c r="R41" s="398">
        <f>L41*F30</f>
        <v>0</v>
      </c>
      <c r="S41" s="399" t="e">
        <f>ROUND(SUM(P41:R41),2)</f>
        <v>#DIV/0!</v>
      </c>
      <c r="T41" s="256"/>
      <c r="U41" s="256"/>
      <c r="V41" s="256"/>
    </row>
    <row r="42" spans="1:22" ht="40.5" customHeight="1" thickBot="1" x14ac:dyDescent="0.3">
      <c r="A42" s="747"/>
      <c r="B42" s="787" t="s">
        <v>5</v>
      </c>
      <c r="C42" s="787"/>
      <c r="D42" s="788"/>
      <c r="E42" s="400"/>
      <c r="F42" s="401">
        <f>SUM(F39:F41)</f>
        <v>0</v>
      </c>
      <c r="G42" s="402"/>
      <c r="H42" s="403" t="e">
        <f>SUM(H39:H41)</f>
        <v>#DIV/0!</v>
      </c>
      <c r="I42" s="404" t="e">
        <f>SUM(I39:I41)</f>
        <v>#DIV/0!</v>
      </c>
      <c r="J42" s="300">
        <f>SUM(J39:J41)</f>
        <v>0</v>
      </c>
      <c r="K42" s="300">
        <f>SUM(K39:K41)</f>
        <v>0</v>
      </c>
      <c r="L42" s="405">
        <f>SUM(L41)</f>
        <v>0</v>
      </c>
      <c r="M42" s="300" t="e">
        <f>SUM(M39:M41)</f>
        <v>#DIV/0!</v>
      </c>
      <c r="N42" s="300" t="e">
        <f>SUM(N39:N41)</f>
        <v>#DIV/0!</v>
      </c>
      <c r="O42" s="405">
        <f>SUM(O41)</f>
        <v>0</v>
      </c>
      <c r="P42" s="406" t="e">
        <f>SUM(P39:P41)</f>
        <v>#DIV/0!</v>
      </c>
      <c r="Q42" s="406">
        <f>SUM(Q39:Q41)</f>
        <v>0</v>
      </c>
      <c r="R42" s="407">
        <f>SUM(R39:R41)</f>
        <v>0</v>
      </c>
      <c r="S42" s="408" t="e">
        <f>SUM(S39:S41)</f>
        <v>#DIV/0!</v>
      </c>
      <c r="T42" s="256"/>
      <c r="U42" s="256"/>
      <c r="V42" s="256"/>
    </row>
    <row r="43" spans="1:22" ht="17.399999999999999" x14ac:dyDescent="0.25">
      <c r="A43" s="258"/>
      <c r="B43" s="259"/>
      <c r="C43" s="243"/>
      <c r="D43" s="243"/>
      <c r="E43" s="243"/>
      <c r="F43" s="409"/>
      <c r="G43" s="409"/>
      <c r="H43" s="243"/>
      <c r="I43" s="260"/>
      <c r="J43" s="261"/>
      <c r="K43" s="261"/>
      <c r="L43" s="261"/>
      <c r="M43" s="261"/>
      <c r="N43" s="261"/>
      <c r="O43" s="243"/>
      <c r="P43" s="243"/>
      <c r="Q43" s="243"/>
      <c r="R43" s="243"/>
      <c r="S43" s="243"/>
      <c r="T43" s="256"/>
      <c r="U43" s="256"/>
      <c r="V43" s="256"/>
    </row>
    <row r="44" spans="1:22" ht="18" thickBot="1" x14ac:dyDescent="0.3">
      <c r="A44" s="258"/>
      <c r="B44" s="259"/>
      <c r="C44" s="243"/>
      <c r="D44" s="243"/>
      <c r="E44" s="243"/>
      <c r="F44" s="409"/>
      <c r="G44" s="243"/>
      <c r="H44" s="243"/>
      <c r="I44" s="260"/>
      <c r="J44" s="261"/>
      <c r="K44" s="261"/>
      <c r="L44" s="261"/>
      <c r="M44" s="261"/>
      <c r="N44" s="261"/>
      <c r="O44" s="243"/>
      <c r="P44" s="243"/>
      <c r="Q44" s="243"/>
      <c r="R44" s="243"/>
      <c r="S44" s="243"/>
      <c r="T44" s="256"/>
      <c r="U44" s="256"/>
      <c r="V44" s="256"/>
    </row>
    <row r="45" spans="1:22" ht="36.75" customHeight="1" thickBot="1" x14ac:dyDescent="0.3">
      <c r="A45" s="745" t="s">
        <v>335</v>
      </c>
      <c r="B45" s="410" t="s">
        <v>336</v>
      </c>
      <c r="C45" s="312"/>
      <c r="D45" s="312"/>
      <c r="E45" s="312"/>
      <c r="F45" s="312"/>
      <c r="G45" s="312"/>
      <c r="H45" s="312"/>
      <c r="I45" s="312"/>
      <c r="J45" s="312"/>
      <c r="K45" s="312"/>
      <c r="L45" s="312"/>
      <c r="M45" s="312"/>
      <c r="N45" s="312"/>
      <c r="O45" s="312"/>
      <c r="P45" s="312"/>
      <c r="Q45" s="312"/>
      <c r="R45" s="312"/>
      <c r="S45" s="312"/>
      <c r="T45" s="312"/>
      <c r="U45" s="312"/>
      <c r="V45" s="313"/>
    </row>
    <row r="46" spans="1:22" ht="45" customHeight="1" x14ac:dyDescent="0.25">
      <c r="A46" s="746"/>
      <c r="B46" s="737" t="s">
        <v>337</v>
      </c>
      <c r="C46" s="748" t="s">
        <v>298</v>
      </c>
      <c r="D46" s="749" t="s">
        <v>338</v>
      </c>
      <c r="E46" s="737" t="s">
        <v>299</v>
      </c>
      <c r="F46" s="748" t="s">
        <v>300</v>
      </c>
      <c r="G46" s="748" t="s">
        <v>301</v>
      </c>
      <c r="H46" s="748" t="s">
        <v>302</v>
      </c>
      <c r="I46" s="767" t="s">
        <v>303</v>
      </c>
      <c r="J46" s="768" t="s">
        <v>304</v>
      </c>
      <c r="K46" s="769"/>
      <c r="L46" s="769"/>
      <c r="M46" s="769"/>
      <c r="N46" s="769"/>
      <c r="O46" s="769"/>
      <c r="P46" s="769"/>
      <c r="Q46" s="769"/>
      <c r="R46" s="769"/>
      <c r="S46" s="769"/>
      <c r="T46" s="769"/>
      <c r="U46" s="769"/>
      <c r="V46" s="770"/>
    </row>
    <row r="47" spans="1:22" ht="30" customHeight="1" x14ac:dyDescent="0.25">
      <c r="A47" s="746"/>
      <c r="B47" s="737"/>
      <c r="C47" s="748"/>
      <c r="D47" s="749"/>
      <c r="E47" s="737"/>
      <c r="F47" s="748"/>
      <c r="G47" s="748"/>
      <c r="H47" s="748"/>
      <c r="I47" s="767"/>
      <c r="J47" s="771" t="s">
        <v>28</v>
      </c>
      <c r="K47" s="772"/>
      <c r="L47" s="773" t="s">
        <v>305</v>
      </c>
      <c r="M47" s="774"/>
      <c r="N47" s="775" t="s">
        <v>306</v>
      </c>
      <c r="O47" s="776"/>
      <c r="P47" s="777" t="s">
        <v>307</v>
      </c>
      <c r="Q47" s="778"/>
      <c r="R47" s="779" t="s">
        <v>308</v>
      </c>
      <c r="S47" s="780"/>
      <c r="T47" s="781" t="s">
        <v>309</v>
      </c>
      <c r="U47" s="782"/>
      <c r="V47" s="314" t="s">
        <v>5</v>
      </c>
    </row>
    <row r="48" spans="1:22" ht="65.25" customHeight="1" x14ac:dyDescent="0.25">
      <c r="A48" s="746"/>
      <c r="B48" s="703"/>
      <c r="C48" s="708"/>
      <c r="D48" s="707"/>
      <c r="E48" s="703"/>
      <c r="F48" s="708"/>
      <c r="G48" s="708"/>
      <c r="H48" s="708"/>
      <c r="I48" s="710"/>
      <c r="J48" s="315" t="s">
        <v>310</v>
      </c>
      <c r="K48" s="316" t="s">
        <v>311</v>
      </c>
      <c r="L48" s="317" t="s">
        <v>310</v>
      </c>
      <c r="M48" s="317" t="s">
        <v>312</v>
      </c>
      <c r="N48" s="318" t="s">
        <v>310</v>
      </c>
      <c r="O48" s="318" t="s">
        <v>312</v>
      </c>
      <c r="P48" s="319" t="s">
        <v>310</v>
      </c>
      <c r="Q48" s="319" t="s">
        <v>312</v>
      </c>
      <c r="R48" s="320" t="s">
        <v>310</v>
      </c>
      <c r="S48" s="320" t="s">
        <v>312</v>
      </c>
      <c r="T48" s="321" t="s">
        <v>310</v>
      </c>
      <c r="U48" s="322" t="s">
        <v>312</v>
      </c>
      <c r="V48" s="323" t="s">
        <v>310</v>
      </c>
    </row>
    <row r="49" spans="1:22" ht="15" customHeight="1" thickBot="1" x14ac:dyDescent="0.3">
      <c r="A49" s="746"/>
      <c r="B49" s="411"/>
      <c r="C49" s="412"/>
      <c r="D49" s="324"/>
      <c r="E49" s="325" t="s">
        <v>13</v>
      </c>
      <c r="F49" s="326" t="s">
        <v>313</v>
      </c>
      <c r="G49" s="326" t="s">
        <v>13</v>
      </c>
      <c r="H49" s="326" t="s">
        <v>12</v>
      </c>
      <c r="I49" s="327" t="s">
        <v>11</v>
      </c>
      <c r="J49" s="328" t="s">
        <v>13</v>
      </c>
      <c r="K49" s="329" t="s">
        <v>12</v>
      </c>
      <c r="L49" s="330" t="s">
        <v>13</v>
      </c>
      <c r="M49" s="330" t="s">
        <v>12</v>
      </c>
      <c r="N49" s="331" t="s">
        <v>13</v>
      </c>
      <c r="O49" s="331" t="s">
        <v>12</v>
      </c>
      <c r="P49" s="332" t="s">
        <v>13</v>
      </c>
      <c r="Q49" s="332" t="s">
        <v>12</v>
      </c>
      <c r="R49" s="333" t="s">
        <v>13</v>
      </c>
      <c r="S49" s="333" t="s">
        <v>12</v>
      </c>
      <c r="T49" s="334" t="s">
        <v>13</v>
      </c>
      <c r="U49" s="335" t="s">
        <v>12</v>
      </c>
      <c r="V49" s="336" t="s">
        <v>13</v>
      </c>
    </row>
    <row r="50" spans="1:22" ht="45.6" customHeight="1" x14ac:dyDescent="0.25">
      <c r="A50" s="746"/>
      <c r="B50" s="413" t="s">
        <v>314</v>
      </c>
      <c r="C50" s="414" t="str">
        <f>C30</f>
        <v>OGREVANJE</v>
      </c>
      <c r="D50" s="415"/>
      <c r="E50" s="416">
        <f>E30*D50</f>
        <v>0</v>
      </c>
      <c r="F50" s="676">
        <f>F30</f>
        <v>0</v>
      </c>
      <c r="G50" s="339" t="e">
        <f>G30*D50</f>
        <v>#DIV/0!</v>
      </c>
      <c r="H50" s="676" t="e">
        <f>H30</f>
        <v>#DIV/0!</v>
      </c>
      <c r="I50" s="340">
        <f>ROUND(E50*F50,2)</f>
        <v>0</v>
      </c>
      <c r="J50" s="763">
        <f>J30*$D50</f>
        <v>0</v>
      </c>
      <c r="K50" s="729">
        <f>K30</f>
        <v>0</v>
      </c>
      <c r="L50" s="763">
        <f>L30*$D50</f>
        <v>0</v>
      </c>
      <c r="M50" s="729">
        <f>M30</f>
        <v>0</v>
      </c>
      <c r="N50" s="763">
        <f>N30*$D50</f>
        <v>0</v>
      </c>
      <c r="O50" s="729">
        <f>O30</f>
        <v>0</v>
      </c>
      <c r="P50" s="763">
        <f>P30*$D50</f>
        <v>0</v>
      </c>
      <c r="Q50" s="729">
        <f>Q30</f>
        <v>0</v>
      </c>
      <c r="R50" s="763">
        <f>R30*$D50</f>
        <v>0</v>
      </c>
      <c r="S50" s="729">
        <f>S30</f>
        <v>0</v>
      </c>
      <c r="T50" s="763">
        <f>T30*$D50</f>
        <v>0</v>
      </c>
      <c r="U50" s="753">
        <f>U30</f>
        <v>0</v>
      </c>
      <c r="V50" s="756">
        <f>J50+L50+N50+P50+R50+T50</f>
        <v>0</v>
      </c>
    </row>
    <row r="51" spans="1:22" ht="45.6" customHeight="1" x14ac:dyDescent="0.25">
      <c r="A51" s="746"/>
      <c r="B51" s="413" t="s">
        <v>314</v>
      </c>
      <c r="C51" s="414" t="str">
        <f>C31</f>
        <v>SANITARNA TOPLA VODA</v>
      </c>
      <c r="D51" s="415"/>
      <c r="E51" s="416">
        <f>E31*D51</f>
        <v>0</v>
      </c>
      <c r="F51" s="766"/>
      <c r="G51" s="339" t="e">
        <f>G31*D51</f>
        <v>#DIV/0!</v>
      </c>
      <c r="H51" s="766"/>
      <c r="I51" s="340">
        <f>ROUND(E51*F50,2)</f>
        <v>0</v>
      </c>
      <c r="J51" s="764"/>
      <c r="K51" s="730"/>
      <c r="L51" s="764"/>
      <c r="M51" s="730"/>
      <c r="N51" s="764"/>
      <c r="O51" s="730"/>
      <c r="P51" s="764"/>
      <c r="Q51" s="730"/>
      <c r="R51" s="764"/>
      <c r="S51" s="730"/>
      <c r="T51" s="764"/>
      <c r="U51" s="754"/>
      <c r="V51" s="757"/>
    </row>
    <row r="52" spans="1:22" ht="45.6" customHeight="1" thickBot="1" x14ac:dyDescent="0.3">
      <c r="A52" s="746"/>
      <c r="B52" s="413" t="s">
        <v>317</v>
      </c>
      <c r="C52" s="414" t="str">
        <f>C32</f>
        <v>OSTALO - PRISILNO PREZRAČEVANJE</v>
      </c>
      <c r="D52" s="415"/>
      <c r="E52" s="416">
        <f>E32*D52</f>
        <v>0</v>
      </c>
      <c r="F52" s="677"/>
      <c r="G52" s="339" t="e">
        <f>G32*D52</f>
        <v>#DIV/0!</v>
      </c>
      <c r="H52" s="677"/>
      <c r="I52" s="340">
        <f>ROUND(E52*F50,2)</f>
        <v>0</v>
      </c>
      <c r="J52" s="765"/>
      <c r="K52" s="731"/>
      <c r="L52" s="765"/>
      <c r="M52" s="731"/>
      <c r="N52" s="765"/>
      <c r="O52" s="731"/>
      <c r="P52" s="765"/>
      <c r="Q52" s="731"/>
      <c r="R52" s="765"/>
      <c r="S52" s="731"/>
      <c r="T52" s="765"/>
      <c r="U52" s="755"/>
      <c r="V52" s="758"/>
    </row>
    <row r="53" spans="1:22" ht="34.5" customHeight="1" thickBot="1" x14ac:dyDescent="0.3">
      <c r="A53" s="746"/>
      <c r="B53" s="696" t="str">
        <f>B33</f>
        <v>SKUPAJ</v>
      </c>
      <c r="C53" s="732"/>
      <c r="D53" s="733"/>
      <c r="E53" s="417">
        <f>SUM(E50:E52)</f>
        <v>0</v>
      </c>
      <c r="F53" s="418"/>
      <c r="G53" s="419" t="e">
        <f>SUM(G50:G52)</f>
        <v>#DIV/0!</v>
      </c>
      <c r="H53" s="355"/>
      <c r="I53" s="420">
        <f>SUM(I50:I52)</f>
        <v>0</v>
      </c>
      <c r="J53" s="352">
        <f>SUM(J50:J52)</f>
        <v>0</v>
      </c>
      <c r="K53" s="353"/>
      <c r="L53" s="354">
        <f>SUM(L50:L52)</f>
        <v>0</v>
      </c>
      <c r="M53" s="353"/>
      <c r="N53" s="354">
        <f>SUM(N50:N52)</f>
        <v>0</v>
      </c>
      <c r="O53" s="353"/>
      <c r="P53" s="354">
        <f>SUM(P50:P52)</f>
        <v>0</v>
      </c>
      <c r="Q53" s="353"/>
      <c r="R53" s="355">
        <f>SUM(R50:R52)</f>
        <v>0</v>
      </c>
      <c r="S53" s="353"/>
      <c r="T53" s="354">
        <f>SUM(T50:T52)</f>
        <v>0</v>
      </c>
      <c r="U53" s="356"/>
      <c r="V53" s="357">
        <f>SUM(V50)</f>
        <v>0</v>
      </c>
    </row>
    <row r="54" spans="1:22" ht="18" customHeight="1" thickBot="1" x14ac:dyDescent="0.3">
      <c r="A54" s="746"/>
      <c r="B54" s="259"/>
      <c r="C54" s="243"/>
      <c r="D54" s="243"/>
      <c r="E54" s="243"/>
      <c r="F54" s="243"/>
      <c r="G54" s="243"/>
      <c r="H54" s="243"/>
      <c r="I54" s="260"/>
      <c r="J54" s="261"/>
      <c r="K54" s="261"/>
      <c r="L54" s="261"/>
      <c r="M54" s="261"/>
      <c r="N54" s="261"/>
      <c r="O54" s="243"/>
      <c r="P54" s="243"/>
      <c r="Q54" s="243"/>
      <c r="R54" s="243"/>
      <c r="S54" s="243"/>
      <c r="T54" s="256"/>
      <c r="U54" s="256"/>
      <c r="V54" s="256"/>
    </row>
    <row r="55" spans="1:22" ht="17.399999999999999" x14ac:dyDescent="0.25">
      <c r="A55" s="746"/>
      <c r="B55" s="692" t="s">
        <v>337</v>
      </c>
      <c r="C55" s="694" t="s">
        <v>298</v>
      </c>
      <c r="D55" s="706" t="s">
        <v>338</v>
      </c>
      <c r="E55" s="759" t="s">
        <v>319</v>
      </c>
      <c r="F55" s="759"/>
      <c r="G55" s="759"/>
      <c r="H55" s="759"/>
      <c r="I55" s="759"/>
      <c r="J55" s="759"/>
      <c r="K55" s="759"/>
      <c r="L55" s="759"/>
      <c r="M55" s="759"/>
      <c r="N55" s="759"/>
      <c r="O55" s="759"/>
      <c r="P55" s="759"/>
      <c r="Q55" s="759"/>
      <c r="R55" s="759"/>
      <c r="S55" s="760"/>
      <c r="T55" s="256"/>
      <c r="U55" s="256"/>
      <c r="V55" s="256"/>
    </row>
    <row r="56" spans="1:22" ht="18" thickBot="1" x14ac:dyDescent="0.3">
      <c r="A56" s="746"/>
      <c r="B56" s="737"/>
      <c r="C56" s="748"/>
      <c r="D56" s="749"/>
      <c r="E56" s="761"/>
      <c r="F56" s="761"/>
      <c r="G56" s="761"/>
      <c r="H56" s="761"/>
      <c r="I56" s="761"/>
      <c r="J56" s="761"/>
      <c r="K56" s="761"/>
      <c r="L56" s="761"/>
      <c r="M56" s="761"/>
      <c r="N56" s="761"/>
      <c r="O56" s="761"/>
      <c r="P56" s="761"/>
      <c r="Q56" s="761"/>
      <c r="R56" s="761"/>
      <c r="S56" s="762"/>
      <c r="T56" s="256"/>
      <c r="U56" s="256"/>
      <c r="V56" s="256"/>
    </row>
    <row r="57" spans="1:22" ht="52.8" x14ac:dyDescent="0.25">
      <c r="A57" s="746"/>
      <c r="B57" s="703"/>
      <c r="C57" s="708"/>
      <c r="D57" s="707"/>
      <c r="E57" s="421" t="s">
        <v>320</v>
      </c>
      <c r="F57" s="359" t="s">
        <v>321</v>
      </c>
      <c r="G57" s="360" t="s">
        <v>322</v>
      </c>
      <c r="H57" s="360" t="s">
        <v>323</v>
      </c>
      <c r="I57" s="361" t="s">
        <v>324</v>
      </c>
      <c r="J57" s="358" t="s">
        <v>325</v>
      </c>
      <c r="K57" s="359" t="s">
        <v>326</v>
      </c>
      <c r="L57" s="360" t="s">
        <v>327</v>
      </c>
      <c r="M57" s="358" t="s">
        <v>328</v>
      </c>
      <c r="N57" s="359" t="s">
        <v>329</v>
      </c>
      <c r="O57" s="360" t="s">
        <v>330</v>
      </c>
      <c r="P57" s="358" t="s">
        <v>331</v>
      </c>
      <c r="Q57" s="359" t="s">
        <v>332</v>
      </c>
      <c r="R57" s="362" t="s">
        <v>333</v>
      </c>
      <c r="S57" s="363" t="s">
        <v>339</v>
      </c>
      <c r="T57" s="256"/>
      <c r="U57" s="256"/>
      <c r="V57" s="256"/>
    </row>
    <row r="58" spans="1:22" ht="18" thickBot="1" x14ac:dyDescent="0.3">
      <c r="A58" s="746"/>
      <c r="B58" s="411"/>
      <c r="C58" s="412"/>
      <c r="D58" s="324"/>
      <c r="E58" s="422" t="s">
        <v>12</v>
      </c>
      <c r="F58" s="364" t="s">
        <v>13</v>
      </c>
      <c r="G58" s="326" t="s">
        <v>12</v>
      </c>
      <c r="H58" s="365" t="s">
        <v>13</v>
      </c>
      <c r="I58" s="366" t="s">
        <v>11</v>
      </c>
      <c r="J58" s="367" t="s">
        <v>13</v>
      </c>
      <c r="K58" s="365" t="s">
        <v>13</v>
      </c>
      <c r="L58" s="365" t="s">
        <v>13</v>
      </c>
      <c r="M58" s="367" t="s">
        <v>13</v>
      </c>
      <c r="N58" s="364" t="s">
        <v>13</v>
      </c>
      <c r="O58" s="365" t="s">
        <v>13</v>
      </c>
      <c r="P58" s="368" t="s">
        <v>11</v>
      </c>
      <c r="Q58" s="326" t="s">
        <v>11</v>
      </c>
      <c r="R58" s="369" t="s">
        <v>11</v>
      </c>
      <c r="S58" s="370" t="s">
        <v>11</v>
      </c>
      <c r="T58" s="256"/>
      <c r="U58" s="256"/>
      <c r="V58" s="256"/>
    </row>
    <row r="59" spans="1:22" ht="35.25" customHeight="1" x14ac:dyDescent="0.25">
      <c r="A59" s="746"/>
      <c r="B59" s="413" t="s">
        <v>314</v>
      </c>
      <c r="C59" s="414" t="str">
        <f>C39</f>
        <v>OGREVANJE</v>
      </c>
      <c r="D59" s="423">
        <f>D50</f>
        <v>0</v>
      </c>
      <c r="E59" s="750" t="e">
        <f>E39</f>
        <v>#DIV/0!</v>
      </c>
      <c r="F59" s="424">
        <f>F39*$D50</f>
        <v>0</v>
      </c>
      <c r="G59" s="729" t="e">
        <f>G39</f>
        <v>#DIV/0!</v>
      </c>
      <c r="H59" s="425" t="e">
        <f>H39*$D50</f>
        <v>#DIV/0!</v>
      </c>
      <c r="I59" s="373" t="e">
        <f>ROUND(G59*H59,2)</f>
        <v>#DIV/0!</v>
      </c>
      <c r="J59" s="374">
        <f>E50-F59</f>
        <v>0</v>
      </c>
      <c r="K59" s="375"/>
      <c r="L59" s="376"/>
      <c r="M59" s="374" t="e">
        <f>G50-H59</f>
        <v>#DIV/0!</v>
      </c>
      <c r="N59" s="375"/>
      <c r="O59" s="376"/>
      <c r="P59" s="377" t="e">
        <f>ROUND(I50-I59,2)</f>
        <v>#DIV/0!</v>
      </c>
      <c r="Q59" s="378"/>
      <c r="R59" s="379"/>
      <c r="S59" s="380" t="e">
        <f>SUM(P59:R59)</f>
        <v>#DIV/0!</v>
      </c>
      <c r="T59" s="256"/>
      <c r="U59" s="256"/>
      <c r="V59" s="256"/>
    </row>
    <row r="60" spans="1:22" ht="35.25" customHeight="1" x14ac:dyDescent="0.25">
      <c r="A60" s="746"/>
      <c r="B60" s="413" t="s">
        <v>314</v>
      </c>
      <c r="C60" s="414" t="str">
        <f>C40</f>
        <v>SANITARNA TOPLA VODA</v>
      </c>
      <c r="D60" s="423">
        <f>D51</f>
        <v>0</v>
      </c>
      <c r="E60" s="751"/>
      <c r="F60" s="424">
        <f>F40*$D51</f>
        <v>0</v>
      </c>
      <c r="G60" s="730"/>
      <c r="H60" s="425" t="e">
        <f>H40*$D51</f>
        <v>#DIV/0!</v>
      </c>
      <c r="I60" s="382" t="e">
        <f>ROUND(G59*H60,2)</f>
        <v>#DIV/0!</v>
      </c>
      <c r="J60" s="383">
        <f>E51-F60</f>
        <v>0</v>
      </c>
      <c r="K60" s="384"/>
      <c r="L60" s="385"/>
      <c r="M60" s="383" t="e">
        <f>G51-H60</f>
        <v>#DIV/0!</v>
      </c>
      <c r="N60" s="384"/>
      <c r="O60" s="385"/>
      <c r="P60" s="386" t="e">
        <f>ROUND(I51-I60,2)</f>
        <v>#DIV/0!</v>
      </c>
      <c r="Q60" s="387"/>
      <c r="R60" s="388"/>
      <c r="S60" s="389" t="e">
        <f>SUM(P60:R60)</f>
        <v>#DIV/0!</v>
      </c>
      <c r="T60" s="256"/>
      <c r="U60" s="256"/>
      <c r="V60" s="256"/>
    </row>
    <row r="61" spans="1:22" ht="35.25" customHeight="1" thickBot="1" x14ac:dyDescent="0.3">
      <c r="A61" s="746"/>
      <c r="B61" s="413" t="s">
        <v>317</v>
      </c>
      <c r="C61" s="414" t="str">
        <f>C41</f>
        <v>OSTALO - PRISILNO PREZRAČEVANJE</v>
      </c>
      <c r="D61" s="423">
        <f>D52</f>
        <v>0</v>
      </c>
      <c r="E61" s="752"/>
      <c r="F61" s="424">
        <f>F41*$D52</f>
        <v>0</v>
      </c>
      <c r="G61" s="731"/>
      <c r="H61" s="425" t="e">
        <f>H41*$D52</f>
        <v>#DIV/0!</v>
      </c>
      <c r="I61" s="391" t="e">
        <f>ROUND(G59*H61,2)</f>
        <v>#DIV/0!</v>
      </c>
      <c r="J61" s="392">
        <f>J41*$D50</f>
        <v>0</v>
      </c>
      <c r="K61" s="393">
        <f>E52-F61</f>
        <v>0</v>
      </c>
      <c r="L61" s="395">
        <f>L41*$D52</f>
        <v>0</v>
      </c>
      <c r="M61" s="392">
        <v>0</v>
      </c>
      <c r="N61" s="393" t="e">
        <f>G52-H61</f>
        <v>#DIV/0!</v>
      </c>
      <c r="O61" s="395">
        <f>IFERROR(L61*N61/K61,0)</f>
        <v>0</v>
      </c>
      <c r="P61" s="396" t="e">
        <f>ROUND(F61*(F50-E59),2)</f>
        <v>#DIV/0!</v>
      </c>
      <c r="Q61" s="397">
        <f>K61*F50</f>
        <v>0</v>
      </c>
      <c r="R61" s="398">
        <f>L61*F50</f>
        <v>0</v>
      </c>
      <c r="S61" s="399" t="e">
        <f>ROUND(SUM(P61:R61),2)</f>
        <v>#DIV/0!</v>
      </c>
      <c r="T61" s="256"/>
      <c r="U61" s="256"/>
      <c r="V61" s="256"/>
    </row>
    <row r="62" spans="1:22" ht="35.25" customHeight="1" thickBot="1" x14ac:dyDescent="0.3">
      <c r="A62" s="747"/>
      <c r="B62" s="696" t="str">
        <f>B42</f>
        <v>SKUPAJ</v>
      </c>
      <c r="C62" s="732"/>
      <c r="D62" s="733"/>
      <c r="E62" s="400"/>
      <c r="F62" s="426">
        <f>SUM(F59:F61)</f>
        <v>0</v>
      </c>
      <c r="G62" s="402"/>
      <c r="H62" s="427" t="e">
        <f>SUM(H59:H61)</f>
        <v>#DIV/0!</v>
      </c>
      <c r="I62" s="404" t="e">
        <f>SUM(I59:I61)</f>
        <v>#DIV/0!</v>
      </c>
      <c r="J62" s="428">
        <f>SUM(J59:J61)</f>
        <v>0</v>
      </c>
      <c r="K62" s="428">
        <f>SUM(K59:K61)</f>
        <v>0</v>
      </c>
      <c r="L62" s="429">
        <f>SUM(L61)</f>
        <v>0</v>
      </c>
      <c r="M62" s="428" t="e">
        <f>SUM(M59:M61)</f>
        <v>#DIV/0!</v>
      </c>
      <c r="N62" s="428" t="e">
        <f>SUM(N59:N61)</f>
        <v>#DIV/0!</v>
      </c>
      <c r="O62" s="429">
        <f>SUM(O61)</f>
        <v>0</v>
      </c>
      <c r="P62" s="406" t="e">
        <f>SUM(P59:P61)</f>
        <v>#DIV/0!</v>
      </c>
      <c r="Q62" s="406">
        <f>SUM(Q59:Q61)</f>
        <v>0</v>
      </c>
      <c r="R62" s="407">
        <f>SUM(R59:R61)</f>
        <v>0</v>
      </c>
      <c r="S62" s="408" t="e">
        <f>SUM(S59:S61)</f>
        <v>#DIV/0!</v>
      </c>
      <c r="T62" s="256"/>
      <c r="U62" s="256"/>
      <c r="V62" s="256"/>
    </row>
    <row r="63" spans="1:22" ht="17.399999999999999" x14ac:dyDescent="0.25">
      <c r="A63" s="258"/>
      <c r="B63" s="259"/>
      <c r="C63" s="243"/>
      <c r="D63" s="243"/>
      <c r="E63" s="243"/>
      <c r="F63" s="243"/>
      <c r="G63" s="430"/>
      <c r="H63" s="243"/>
      <c r="I63" s="243"/>
      <c r="J63" s="261"/>
      <c r="K63" s="261"/>
      <c r="L63" s="261"/>
      <c r="M63" s="261"/>
      <c r="N63" s="261"/>
      <c r="O63" s="243"/>
      <c r="P63" s="243"/>
      <c r="Q63" s="243"/>
      <c r="R63" s="243"/>
      <c r="S63" s="243"/>
      <c r="T63" s="256"/>
      <c r="U63" s="256"/>
      <c r="V63" s="256"/>
    </row>
    <row r="64" spans="1:22" ht="18" thickBot="1" x14ac:dyDescent="0.3">
      <c r="A64" s="258"/>
      <c r="B64" s="259"/>
      <c r="C64" s="243"/>
      <c r="D64" s="243"/>
      <c r="E64" s="243"/>
      <c r="F64" s="243"/>
      <c r="G64" s="409"/>
      <c r="H64" s="243"/>
      <c r="I64" s="260"/>
      <c r="J64" s="261"/>
      <c r="K64" s="261"/>
      <c r="L64" s="261"/>
      <c r="M64" s="261"/>
      <c r="N64" s="261"/>
      <c r="O64" s="243"/>
      <c r="P64" s="243"/>
      <c r="Q64" s="243"/>
      <c r="R64" s="243"/>
      <c r="S64" s="243"/>
      <c r="T64" s="256"/>
      <c r="U64" s="256"/>
      <c r="V64" s="256"/>
    </row>
    <row r="65" spans="1:22" ht="36.75" customHeight="1" thickBot="1" x14ac:dyDescent="0.3">
      <c r="A65" s="734" t="s">
        <v>340</v>
      </c>
      <c r="B65" s="700" t="s">
        <v>341</v>
      </c>
      <c r="C65" s="701"/>
      <c r="D65" s="701"/>
      <c r="E65" s="701"/>
      <c r="F65" s="701"/>
      <c r="G65" s="701"/>
      <c r="H65" s="701"/>
      <c r="I65" s="701"/>
      <c r="J65" s="701"/>
      <c r="K65" s="701"/>
      <c r="L65" s="701"/>
      <c r="M65" s="701"/>
      <c r="N65" s="701"/>
      <c r="O65" s="701"/>
      <c r="P65" s="701"/>
      <c r="Q65" s="701"/>
      <c r="R65" s="701"/>
      <c r="S65" s="701"/>
      <c r="T65" s="701"/>
      <c r="U65" s="701"/>
      <c r="V65" s="702"/>
    </row>
    <row r="66" spans="1:22" ht="45" customHeight="1" x14ac:dyDescent="0.25">
      <c r="A66" s="735"/>
      <c r="B66" s="737" t="s">
        <v>337</v>
      </c>
      <c r="C66" s="728" t="s">
        <v>298</v>
      </c>
      <c r="D66" s="738" t="s">
        <v>342</v>
      </c>
      <c r="E66" s="739"/>
      <c r="F66" s="739"/>
      <c r="G66" s="739"/>
      <c r="H66" s="739"/>
      <c r="I66" s="739"/>
      <c r="J66" s="740"/>
      <c r="K66" s="715" t="s">
        <v>343</v>
      </c>
      <c r="L66" s="741"/>
      <c r="M66" s="741"/>
      <c r="N66" s="716"/>
      <c r="O66" s="742" t="s">
        <v>344</v>
      </c>
      <c r="P66" s="743"/>
      <c r="Q66" s="743"/>
      <c r="R66" s="743"/>
      <c r="S66" s="743"/>
      <c r="T66" s="743"/>
      <c r="U66" s="743"/>
      <c r="V66" s="744"/>
    </row>
    <row r="67" spans="1:22" ht="39.6" x14ac:dyDescent="0.25">
      <c r="A67" s="735"/>
      <c r="B67" s="737"/>
      <c r="C67" s="728"/>
      <c r="D67" s="431" t="s">
        <v>345</v>
      </c>
      <c r="E67" s="432" t="s">
        <v>49</v>
      </c>
      <c r="F67" s="433" t="s">
        <v>45</v>
      </c>
      <c r="G67" s="434" t="s">
        <v>307</v>
      </c>
      <c r="H67" s="435" t="s">
        <v>308</v>
      </c>
      <c r="I67" s="436" t="s">
        <v>309</v>
      </c>
      <c r="J67" s="437" t="s">
        <v>5</v>
      </c>
      <c r="K67" s="438" t="s">
        <v>346</v>
      </c>
      <c r="L67" s="439" t="s">
        <v>347</v>
      </c>
      <c r="M67" s="439" t="s">
        <v>348</v>
      </c>
      <c r="N67" s="440" t="s">
        <v>349</v>
      </c>
      <c r="O67" s="431" t="s">
        <v>345</v>
      </c>
      <c r="P67" s="432" t="s">
        <v>49</v>
      </c>
      <c r="Q67" s="433" t="s">
        <v>45</v>
      </c>
      <c r="R67" s="434" t="s">
        <v>307</v>
      </c>
      <c r="S67" s="435" t="s">
        <v>308</v>
      </c>
      <c r="T67" s="441" t="s">
        <v>309</v>
      </c>
      <c r="U67" s="437" t="s">
        <v>350</v>
      </c>
      <c r="V67" s="442" t="s">
        <v>351</v>
      </c>
    </row>
    <row r="68" spans="1:22" ht="14.25" customHeight="1" x14ac:dyDescent="0.25">
      <c r="A68" s="735"/>
      <c r="B68" s="703"/>
      <c r="C68" s="705"/>
      <c r="D68" s="443" t="s">
        <v>13</v>
      </c>
      <c r="E68" s="444" t="s">
        <v>13</v>
      </c>
      <c r="F68" s="445" t="s">
        <v>13</v>
      </c>
      <c r="G68" s="446" t="s">
        <v>13</v>
      </c>
      <c r="H68" s="447" t="s">
        <v>13</v>
      </c>
      <c r="I68" s="448" t="s">
        <v>13</v>
      </c>
      <c r="J68" s="449" t="s">
        <v>13</v>
      </c>
      <c r="K68" s="438"/>
      <c r="L68" s="439"/>
      <c r="M68" s="439"/>
      <c r="N68" s="440"/>
      <c r="O68" s="443" t="s">
        <v>13</v>
      </c>
      <c r="P68" s="444" t="s">
        <v>13</v>
      </c>
      <c r="Q68" s="445" t="s">
        <v>13</v>
      </c>
      <c r="R68" s="446" t="s">
        <v>13</v>
      </c>
      <c r="S68" s="447" t="s">
        <v>13</v>
      </c>
      <c r="T68" s="450" t="s">
        <v>13</v>
      </c>
      <c r="U68" s="449" t="s">
        <v>13</v>
      </c>
      <c r="V68" s="451" t="s">
        <v>11</v>
      </c>
    </row>
    <row r="69" spans="1:22" ht="45.6" customHeight="1" x14ac:dyDescent="0.25">
      <c r="A69" s="735"/>
      <c r="B69" s="452" t="str">
        <f>B50</f>
        <v>Merjeni</v>
      </c>
      <c r="C69" s="453" t="s">
        <v>352</v>
      </c>
      <c r="D69" s="454"/>
      <c r="E69" s="455"/>
      <c r="F69" s="455"/>
      <c r="G69" s="455"/>
      <c r="H69" s="455"/>
      <c r="I69" s="456"/>
      <c r="J69" s="457">
        <f>SUM(D69:I69)</f>
        <v>0</v>
      </c>
      <c r="K69" s="458">
        <v>1</v>
      </c>
      <c r="L69" s="459">
        <v>1</v>
      </c>
      <c r="M69" s="459">
        <v>1</v>
      </c>
      <c r="N69" s="460">
        <f>ROUND(PRODUCT(K69:M69),5)</f>
        <v>1</v>
      </c>
      <c r="O69" s="461">
        <f t="shared" ref="O69:T72" si="0">D69*$N69</f>
        <v>0</v>
      </c>
      <c r="P69" s="461">
        <f t="shared" si="0"/>
        <v>0</v>
      </c>
      <c r="Q69" s="461">
        <f t="shared" si="0"/>
        <v>0</v>
      </c>
      <c r="R69" s="461">
        <f t="shared" si="0"/>
        <v>0</v>
      </c>
      <c r="S69" s="461">
        <f t="shared" si="0"/>
        <v>0</v>
      </c>
      <c r="T69" s="462">
        <f t="shared" si="0"/>
        <v>0</v>
      </c>
      <c r="U69" s="463">
        <f>SUM(O69:T69)</f>
        <v>0</v>
      </c>
      <c r="V69" s="464">
        <f>O69*K$50+P69*M$50+Q69*O$50+R69*Q$50+S69*S$50+T69*U$50</f>
        <v>0</v>
      </c>
    </row>
    <row r="70" spans="1:22" ht="45.6" customHeight="1" x14ac:dyDescent="0.25">
      <c r="A70" s="735"/>
      <c r="B70" s="452" t="str">
        <f>B51</f>
        <v>Merjeni</v>
      </c>
      <c r="C70" s="453" t="s">
        <v>353</v>
      </c>
      <c r="D70" s="454"/>
      <c r="E70" s="455"/>
      <c r="F70" s="455"/>
      <c r="G70" s="455"/>
      <c r="H70" s="455"/>
      <c r="I70" s="456"/>
      <c r="J70" s="457">
        <f>SUM(D70:I70)</f>
        <v>0</v>
      </c>
      <c r="K70" s="465"/>
      <c r="L70" s="459">
        <v>1</v>
      </c>
      <c r="M70" s="459">
        <v>1</v>
      </c>
      <c r="N70" s="460">
        <f>ROUND(PRODUCT(L70:M70),5)</f>
        <v>1</v>
      </c>
      <c r="O70" s="461">
        <f t="shared" si="0"/>
        <v>0</v>
      </c>
      <c r="P70" s="461">
        <f t="shared" si="0"/>
        <v>0</v>
      </c>
      <c r="Q70" s="461">
        <f t="shared" si="0"/>
        <v>0</v>
      </c>
      <c r="R70" s="461">
        <f t="shared" si="0"/>
        <v>0</v>
      </c>
      <c r="S70" s="461">
        <f t="shared" si="0"/>
        <v>0</v>
      </c>
      <c r="T70" s="462">
        <f t="shared" si="0"/>
        <v>0</v>
      </c>
      <c r="U70" s="463">
        <f>SUM(O70:T70)</f>
        <v>0</v>
      </c>
      <c r="V70" s="464">
        <f>O70*K$50+P70*M$50+Q70*O$50+R70*Q$50+S70*S$50+T70*U$50</f>
        <v>0</v>
      </c>
    </row>
    <row r="71" spans="1:22" ht="45.6" customHeight="1" thickBot="1" x14ac:dyDescent="0.3">
      <c r="A71" s="735"/>
      <c r="B71" s="452" t="str">
        <f>B52</f>
        <v>Normirani</v>
      </c>
      <c r="C71" s="466" t="s">
        <v>354</v>
      </c>
      <c r="D71" s="467"/>
      <c r="E71" s="468"/>
      <c r="F71" s="468"/>
      <c r="G71" s="468"/>
      <c r="H71" s="468"/>
      <c r="I71" s="469"/>
      <c r="J71" s="457">
        <f>SUM(D71:I71)</f>
        <v>0</v>
      </c>
      <c r="K71" s="470">
        <v>1</v>
      </c>
      <c r="L71" s="471">
        <v>1</v>
      </c>
      <c r="M71" s="471">
        <v>1</v>
      </c>
      <c r="N71" s="472">
        <f>ROUND(PRODUCT(K71:M71),5)</f>
        <v>1</v>
      </c>
      <c r="O71" s="473">
        <f t="shared" si="0"/>
        <v>0</v>
      </c>
      <c r="P71" s="473">
        <f t="shared" si="0"/>
        <v>0</v>
      </c>
      <c r="Q71" s="473">
        <f t="shared" si="0"/>
        <v>0</v>
      </c>
      <c r="R71" s="473">
        <f t="shared" si="0"/>
        <v>0</v>
      </c>
      <c r="S71" s="473">
        <f t="shared" si="0"/>
        <v>0</v>
      </c>
      <c r="T71" s="474">
        <f t="shared" si="0"/>
        <v>0</v>
      </c>
      <c r="U71" s="463">
        <f>SUM(O71:T71)</f>
        <v>0</v>
      </c>
      <c r="V71" s="475">
        <f>O71*K$50+P71*M$50+Q71*O$50+R71*Q$50+S71*S$50+T71*U$50</f>
        <v>0</v>
      </c>
    </row>
    <row r="72" spans="1:22" ht="34.5" customHeight="1" thickBot="1" x14ac:dyDescent="0.3">
      <c r="A72" s="735"/>
      <c r="B72" s="476"/>
      <c r="C72" s="477" t="s">
        <v>355</v>
      </c>
      <c r="D72" s="478"/>
      <c r="E72" s="479"/>
      <c r="F72" s="479"/>
      <c r="G72" s="479"/>
      <c r="H72" s="479"/>
      <c r="I72" s="480"/>
      <c r="J72" s="481">
        <f>SUM(D72:I72)</f>
        <v>0</v>
      </c>
      <c r="K72" s="482" t="e">
        <f>N23</f>
        <v>#DIV/0!</v>
      </c>
      <c r="L72" s="483">
        <v>1</v>
      </c>
      <c r="M72" s="483">
        <v>1</v>
      </c>
      <c r="N72" s="484" t="e">
        <f>ROUND(PRODUCT(K72:M72),5)</f>
        <v>#DIV/0!</v>
      </c>
      <c r="O72" s="485" t="e">
        <f t="shared" si="0"/>
        <v>#DIV/0!</v>
      </c>
      <c r="P72" s="486" t="e">
        <f>E72*$N72</f>
        <v>#DIV/0!</v>
      </c>
      <c r="Q72" s="486" t="e">
        <f>F72*$N72</f>
        <v>#DIV/0!</v>
      </c>
      <c r="R72" s="486" t="e">
        <f>G72*$N72</f>
        <v>#DIV/0!</v>
      </c>
      <c r="S72" s="486" t="e">
        <f>H72*$N72</f>
        <v>#DIV/0!</v>
      </c>
      <c r="T72" s="487" t="e">
        <f>I72*$N72</f>
        <v>#DIV/0!</v>
      </c>
      <c r="U72" s="488" t="e">
        <f>SUM(O72:T72)</f>
        <v>#DIV/0!</v>
      </c>
      <c r="V72" s="489" t="e">
        <f>O72*K$50+P72*M$50+Q72*O$50+R72*Q$50+S72*S$50+T72*U$50</f>
        <v>#DIV/0!</v>
      </c>
    </row>
    <row r="73" spans="1:22" ht="34.5" customHeight="1" thickBot="1" x14ac:dyDescent="0.3">
      <c r="A73" s="735"/>
      <c r="B73" s="490"/>
      <c r="C73" s="491" t="s">
        <v>356</v>
      </c>
      <c r="D73" s="492">
        <f t="shared" ref="D73:J73" si="1">SUM(D69:D72)</f>
        <v>0</v>
      </c>
      <c r="E73" s="492">
        <f t="shared" si="1"/>
        <v>0</v>
      </c>
      <c r="F73" s="492">
        <f t="shared" si="1"/>
        <v>0</v>
      </c>
      <c r="G73" s="492">
        <f t="shared" si="1"/>
        <v>0</v>
      </c>
      <c r="H73" s="492">
        <f t="shared" si="1"/>
        <v>0</v>
      </c>
      <c r="I73" s="492">
        <f t="shared" si="1"/>
        <v>0</v>
      </c>
      <c r="J73" s="493">
        <f t="shared" si="1"/>
        <v>0</v>
      </c>
      <c r="K73" s="494"/>
      <c r="L73" s="494"/>
      <c r="M73" s="494"/>
      <c r="N73" s="495"/>
      <c r="O73" s="496" t="e">
        <f>SUM(O69:O72)</f>
        <v>#DIV/0!</v>
      </c>
      <c r="P73" s="496" t="e">
        <f t="shared" ref="P73:U73" si="2">SUM(P69:P72)</f>
        <v>#DIV/0!</v>
      </c>
      <c r="Q73" s="496" t="e">
        <f t="shared" si="2"/>
        <v>#DIV/0!</v>
      </c>
      <c r="R73" s="496" t="e">
        <f t="shared" si="2"/>
        <v>#DIV/0!</v>
      </c>
      <c r="S73" s="496" t="e">
        <f t="shared" si="2"/>
        <v>#DIV/0!</v>
      </c>
      <c r="T73" s="496" t="e">
        <f t="shared" si="2"/>
        <v>#DIV/0!</v>
      </c>
      <c r="U73" s="497" t="e">
        <f t="shared" si="2"/>
        <v>#DIV/0!</v>
      </c>
      <c r="V73" s="498" t="e">
        <f>SUM(V69:V72)</f>
        <v>#DIV/0!</v>
      </c>
    </row>
    <row r="74" spans="1:22" ht="18" thickBot="1" x14ac:dyDescent="0.3">
      <c r="A74" s="735"/>
      <c r="B74" s="259"/>
      <c r="C74" s="243"/>
      <c r="D74" s="430"/>
      <c r="E74" s="243"/>
      <c r="F74" s="243"/>
      <c r="G74" s="243"/>
      <c r="H74" s="430"/>
      <c r="I74" s="260"/>
      <c r="J74" s="499"/>
      <c r="K74" s="261"/>
      <c r="L74" s="261"/>
      <c r="M74" s="261"/>
      <c r="N74" s="261"/>
      <c r="O74" s="500"/>
      <c r="P74" s="501"/>
      <c r="Q74" s="501"/>
      <c r="R74" s="501"/>
      <c r="S74" s="500"/>
      <c r="T74" s="256"/>
      <c r="U74" s="256"/>
      <c r="V74" s="502"/>
    </row>
    <row r="75" spans="1:22" ht="40.5" customHeight="1" thickBot="1" x14ac:dyDescent="0.3">
      <c r="A75" s="735"/>
      <c r="B75" s="692" t="s">
        <v>337</v>
      </c>
      <c r="C75" s="704" t="s">
        <v>298</v>
      </c>
      <c r="D75" s="673" t="s">
        <v>357</v>
      </c>
      <c r="E75" s="674"/>
      <c r="F75" s="675"/>
      <c r="G75" s="673" t="s">
        <v>358</v>
      </c>
      <c r="H75" s="674"/>
      <c r="I75" s="674"/>
      <c r="J75" s="674"/>
      <c r="K75" s="674"/>
      <c r="L75" s="675"/>
      <c r="M75" s="713" t="s">
        <v>359</v>
      </c>
      <c r="N75" s="713" t="s">
        <v>25</v>
      </c>
      <c r="O75" s="714"/>
      <c r="T75" s="256"/>
      <c r="U75" s="256"/>
      <c r="V75" s="256"/>
    </row>
    <row r="76" spans="1:22" ht="39.6" x14ac:dyDescent="0.25">
      <c r="A76" s="735"/>
      <c r="B76" s="737"/>
      <c r="C76" s="728"/>
      <c r="D76" s="503" t="s">
        <v>360</v>
      </c>
      <c r="E76" s="504" t="s">
        <v>361</v>
      </c>
      <c r="F76" s="505" t="s">
        <v>362</v>
      </c>
      <c r="G76" s="358" t="s">
        <v>328</v>
      </c>
      <c r="H76" s="359" t="s">
        <v>329</v>
      </c>
      <c r="I76" s="360" t="s">
        <v>327</v>
      </c>
      <c r="J76" s="360" t="s">
        <v>331</v>
      </c>
      <c r="K76" s="360" t="s">
        <v>332</v>
      </c>
      <c r="L76" s="360" t="s">
        <v>333</v>
      </c>
      <c r="M76" s="715"/>
      <c r="N76" s="715"/>
      <c r="O76" s="716"/>
      <c r="T76" s="256"/>
      <c r="U76" s="256"/>
      <c r="V76" s="256"/>
    </row>
    <row r="77" spans="1:22" ht="18" thickBot="1" x14ac:dyDescent="0.3">
      <c r="A77" s="735"/>
      <c r="B77" s="703"/>
      <c r="C77" s="705"/>
      <c r="D77" s="506" t="s">
        <v>13</v>
      </c>
      <c r="E77" s="507" t="s">
        <v>11</v>
      </c>
      <c r="F77" s="451" t="s">
        <v>12</v>
      </c>
      <c r="G77" s="508" t="s">
        <v>13</v>
      </c>
      <c r="H77" s="509" t="s">
        <v>13</v>
      </c>
      <c r="I77" s="509" t="s">
        <v>13</v>
      </c>
      <c r="J77" s="365" t="s">
        <v>11</v>
      </c>
      <c r="K77" s="365" t="s">
        <v>11</v>
      </c>
      <c r="L77" s="365" t="s">
        <v>11</v>
      </c>
      <c r="M77" s="365" t="s">
        <v>11</v>
      </c>
      <c r="N77" s="717" t="s">
        <v>11</v>
      </c>
      <c r="O77" s="718"/>
      <c r="T77" s="256"/>
      <c r="U77" s="256"/>
      <c r="V77" s="256"/>
    </row>
    <row r="78" spans="1:22" ht="38.25" customHeight="1" x14ac:dyDescent="0.25">
      <c r="A78" s="735"/>
      <c r="B78" s="452" t="str">
        <f t="shared" ref="B78:C80" si="3">B59</f>
        <v>Merjeni</v>
      </c>
      <c r="C78" s="453" t="str">
        <f t="shared" si="3"/>
        <v>OGREVANJE</v>
      </c>
      <c r="D78" s="510" t="e">
        <f>ROUND(IF(U69=0,D81-D79-D80,U69),1)</f>
        <v>#DIV/0!</v>
      </c>
      <c r="E78" s="511" t="e">
        <f>D78*V73/U73</f>
        <v>#DIV/0!</v>
      </c>
      <c r="F78" s="512">
        <f>ROUND(IFERROR(E78/D78,0),5)</f>
        <v>0</v>
      </c>
      <c r="G78" s="374" t="e">
        <f>G50-D78</f>
        <v>#DIV/0!</v>
      </c>
      <c r="H78" s="513"/>
      <c r="I78" s="376"/>
      <c r="J78" s="514" t="e">
        <f>ROUND(I50-E78,2)</f>
        <v>#DIV/0!</v>
      </c>
      <c r="K78" s="378"/>
      <c r="L78" s="379"/>
      <c r="M78" s="515" t="e">
        <f>SUM(J78:L78)</f>
        <v>#DIV/0!</v>
      </c>
      <c r="N78" s="722" t="e">
        <f>ROUND(M78-S59,2)</f>
        <v>#DIV/0!</v>
      </c>
      <c r="O78" s="723"/>
      <c r="T78" s="256"/>
      <c r="U78" s="256"/>
      <c r="V78" s="256"/>
    </row>
    <row r="79" spans="1:22" ht="38.25" customHeight="1" x14ac:dyDescent="0.25">
      <c r="A79" s="735"/>
      <c r="B79" s="452" t="str">
        <f t="shared" si="3"/>
        <v>Merjeni</v>
      </c>
      <c r="C79" s="453" t="str">
        <f t="shared" si="3"/>
        <v>SANITARNA TOPLA VODA</v>
      </c>
      <c r="D79" s="510" t="e">
        <f>ROUND(IF(U70=0,U73*H60/H62,U70),1)</f>
        <v>#DIV/0!</v>
      </c>
      <c r="E79" s="511" t="e">
        <f>D79*V73/U73</f>
        <v>#DIV/0!</v>
      </c>
      <c r="F79" s="512">
        <f>ROUND(IFERROR(E79/D79,0),5)</f>
        <v>0</v>
      </c>
      <c r="G79" s="516" t="e">
        <f>G51-D79</f>
        <v>#DIV/0!</v>
      </c>
      <c r="H79" s="517"/>
      <c r="I79" s="385"/>
      <c r="J79" s="396" t="e">
        <f>ROUND(I51-E79,2)</f>
        <v>#DIV/0!</v>
      </c>
      <c r="K79" s="387"/>
      <c r="L79" s="388"/>
      <c r="M79" s="515" t="e">
        <f>SUM(J79:L79)</f>
        <v>#DIV/0!</v>
      </c>
      <c r="N79" s="722" t="e">
        <f>ROUND(M79-S60,2)</f>
        <v>#DIV/0!</v>
      </c>
      <c r="O79" s="723"/>
      <c r="T79" s="256"/>
      <c r="U79" s="256"/>
      <c r="V79" s="256"/>
    </row>
    <row r="80" spans="1:22" ht="38.25" customHeight="1" thickBot="1" x14ac:dyDescent="0.3">
      <c r="A80" s="735"/>
      <c r="B80" s="452" t="str">
        <f t="shared" si="3"/>
        <v>Normirani</v>
      </c>
      <c r="C80" s="453" t="str">
        <f t="shared" si="3"/>
        <v>OSTALO - PRISILNO PREZRAČEVANJE</v>
      </c>
      <c r="D80" s="518" t="e">
        <f>H61</f>
        <v>#DIV/0!</v>
      </c>
      <c r="E80" s="519" t="e">
        <f>D80*V73/U73</f>
        <v>#DIV/0!</v>
      </c>
      <c r="F80" s="520">
        <f>ROUND(IFERROR(E80/D80,0),5)</f>
        <v>0</v>
      </c>
      <c r="G80" s="521"/>
      <c r="H80" s="393" t="e">
        <f>N61</f>
        <v>#DIV/0!</v>
      </c>
      <c r="I80" s="395">
        <f>O61</f>
        <v>0</v>
      </c>
      <c r="J80" s="396" t="e">
        <f>P61</f>
        <v>#DIV/0!</v>
      </c>
      <c r="K80" s="397">
        <f>Q61</f>
        <v>0</v>
      </c>
      <c r="L80" s="398">
        <f>R61</f>
        <v>0</v>
      </c>
      <c r="M80" s="515" t="e">
        <f>SUM(J80:L80)</f>
        <v>#DIV/0!</v>
      </c>
      <c r="N80" s="724" t="e">
        <f>ROUND(M80-S61,2)</f>
        <v>#DIV/0!</v>
      </c>
      <c r="O80" s="725"/>
      <c r="T80" s="256"/>
      <c r="U80" s="256"/>
      <c r="V80" s="256"/>
    </row>
    <row r="81" spans="1:22" ht="39" customHeight="1" thickBot="1" x14ac:dyDescent="0.3">
      <c r="A81" s="736"/>
      <c r="B81" s="490"/>
      <c r="C81" s="522" t="s">
        <v>5</v>
      </c>
      <c r="D81" s="523" t="e">
        <f>U73</f>
        <v>#DIV/0!</v>
      </c>
      <c r="E81" s="524" t="e">
        <f>O73*K50+P73*M50+Q73*O50+R73*Q50+S73*S50+T73*U50</f>
        <v>#DIV/0!</v>
      </c>
      <c r="F81" s="525">
        <f>ROUND(IFERROR(E81/D81,0),5)</f>
        <v>0</v>
      </c>
      <c r="G81" s="526" t="e">
        <f t="shared" ref="G81:N81" si="4">SUM(G78:G80)</f>
        <v>#DIV/0!</v>
      </c>
      <c r="H81" s="526" t="e">
        <f t="shared" si="4"/>
        <v>#DIV/0!</v>
      </c>
      <c r="I81" s="527">
        <f t="shared" si="4"/>
        <v>0</v>
      </c>
      <c r="J81" s="406" t="e">
        <f t="shared" si="4"/>
        <v>#DIV/0!</v>
      </c>
      <c r="K81" s="406">
        <f t="shared" si="4"/>
        <v>0</v>
      </c>
      <c r="L81" s="407">
        <f t="shared" si="4"/>
        <v>0</v>
      </c>
      <c r="M81" s="528" t="e">
        <f t="shared" si="4"/>
        <v>#DIV/0!</v>
      </c>
      <c r="N81" s="671" t="e">
        <f t="shared" si="4"/>
        <v>#DIV/0!</v>
      </c>
      <c r="O81" s="672"/>
      <c r="T81" s="256"/>
      <c r="U81" s="256"/>
      <c r="V81" s="256"/>
    </row>
    <row r="82" spans="1:22" ht="17.399999999999999" x14ac:dyDescent="0.25">
      <c r="A82" s="258"/>
      <c r="B82" s="259"/>
      <c r="C82" s="243"/>
      <c r="D82" s="243"/>
      <c r="E82" s="243"/>
      <c r="F82" s="243"/>
      <c r="G82" s="243"/>
      <c r="H82" s="243"/>
      <c r="I82" s="260"/>
      <c r="J82" s="261"/>
      <c r="K82" s="261"/>
      <c r="L82" s="261"/>
      <c r="M82" s="261"/>
      <c r="N82" s="261"/>
      <c r="O82" s="243"/>
      <c r="P82" s="243"/>
      <c r="Q82" s="243"/>
      <c r="R82" s="243"/>
      <c r="S82" s="243"/>
      <c r="T82" s="256"/>
      <c r="U82" s="256"/>
      <c r="V82" s="256"/>
    </row>
    <row r="83" spans="1:22" ht="18" thickBot="1" x14ac:dyDescent="0.3">
      <c r="A83" s="258"/>
      <c r="B83" s="259"/>
      <c r="C83" s="243"/>
      <c r="D83" s="243"/>
      <c r="E83" s="243"/>
      <c r="F83" s="243"/>
      <c r="G83" s="243"/>
      <c r="H83" s="243"/>
      <c r="I83" s="260"/>
      <c r="J83" s="261"/>
      <c r="K83" s="261"/>
      <c r="L83" s="261"/>
      <c r="M83" s="261"/>
      <c r="N83" s="261"/>
      <c r="O83" s="243"/>
      <c r="P83" s="243"/>
      <c r="Q83" s="243"/>
      <c r="R83" s="243"/>
      <c r="S83" s="243"/>
      <c r="T83" s="256"/>
      <c r="U83" s="256"/>
      <c r="V83" s="256"/>
    </row>
    <row r="84" spans="1:22" ht="30.6" thickBot="1" x14ac:dyDescent="0.3">
      <c r="A84" s="304" t="s">
        <v>363</v>
      </c>
      <c r="B84" s="305"/>
      <c r="C84" s="305"/>
      <c r="D84" s="305"/>
      <c r="E84" s="305"/>
      <c r="F84" s="305"/>
      <c r="G84" s="305"/>
      <c r="H84" s="305"/>
      <c r="I84" s="305"/>
      <c r="J84" s="305"/>
      <c r="K84" s="305"/>
      <c r="L84" s="305"/>
      <c r="M84" s="305"/>
      <c r="N84" s="305"/>
      <c r="O84" s="305"/>
      <c r="P84" s="305"/>
      <c r="Q84" s="305"/>
      <c r="R84" s="305"/>
      <c r="S84" s="305"/>
      <c r="T84" s="305"/>
      <c r="U84" s="305"/>
      <c r="V84" s="306"/>
    </row>
    <row r="85" spans="1:22" ht="18" thickBot="1" x14ac:dyDescent="0.3">
      <c r="A85" s="258"/>
      <c r="B85" s="259"/>
      <c r="C85" s="243"/>
      <c r="D85" s="243"/>
      <c r="E85" s="243"/>
      <c r="F85" s="243"/>
      <c r="G85" s="243"/>
      <c r="H85" s="243"/>
      <c r="I85" s="260"/>
      <c r="J85" s="261"/>
      <c r="K85" s="261"/>
      <c r="L85" s="261"/>
      <c r="M85" s="261"/>
      <c r="N85" s="261"/>
      <c r="O85" s="243"/>
      <c r="P85" s="243"/>
      <c r="Q85" s="243"/>
      <c r="R85" s="243"/>
      <c r="S85" s="243"/>
      <c r="T85" s="256"/>
      <c r="U85" s="256"/>
      <c r="V85" s="256"/>
    </row>
    <row r="86" spans="1:22" ht="35.25" customHeight="1" thickBot="1" x14ac:dyDescent="0.3">
      <c r="A86" s="679" t="s">
        <v>295</v>
      </c>
      <c r="B86" s="726" t="s">
        <v>296</v>
      </c>
      <c r="C86" s="727"/>
      <c r="D86" s="727"/>
      <c r="E86" s="727"/>
      <c r="F86" s="727"/>
      <c r="G86" s="727"/>
      <c r="H86" s="701"/>
      <c r="I86" s="701"/>
      <c r="J86" s="701"/>
      <c r="K86" s="701"/>
      <c r="L86" s="701"/>
      <c r="M86" s="701"/>
      <c r="N86" s="701"/>
      <c r="O86" s="701"/>
      <c r="P86" s="701"/>
      <c r="Q86" s="702"/>
      <c r="R86" s="261"/>
      <c r="S86" s="261"/>
      <c r="T86" s="261"/>
      <c r="U86" s="261"/>
      <c r="V86" s="261"/>
    </row>
    <row r="87" spans="1:22" ht="25.5" customHeight="1" thickBot="1" x14ac:dyDescent="0.3">
      <c r="A87" s="680"/>
      <c r="B87" s="692" t="s">
        <v>297</v>
      </c>
      <c r="C87" s="704" t="s">
        <v>364</v>
      </c>
      <c r="D87" s="706" t="s">
        <v>319</v>
      </c>
      <c r="E87" s="692" t="s">
        <v>365</v>
      </c>
      <c r="F87" s="694" t="s">
        <v>366</v>
      </c>
      <c r="G87" s="709" t="s">
        <v>367</v>
      </c>
      <c r="H87" s="673" t="s">
        <v>368</v>
      </c>
      <c r="I87" s="674"/>
      <c r="J87" s="675"/>
      <c r="K87" s="673" t="s">
        <v>319</v>
      </c>
      <c r="L87" s="674"/>
      <c r="M87" s="674"/>
      <c r="N87" s="674"/>
      <c r="O87" s="674"/>
      <c r="P87" s="675"/>
      <c r="Q87" s="529"/>
      <c r="R87" s="261"/>
      <c r="S87" s="261"/>
      <c r="T87" s="261"/>
      <c r="U87" s="261"/>
      <c r="V87" s="261"/>
    </row>
    <row r="88" spans="1:22" ht="39.6" x14ac:dyDescent="0.25">
      <c r="A88" s="680"/>
      <c r="B88" s="703"/>
      <c r="C88" s="705"/>
      <c r="D88" s="707"/>
      <c r="E88" s="703"/>
      <c r="F88" s="708"/>
      <c r="G88" s="710"/>
      <c r="H88" s="530" t="s">
        <v>369</v>
      </c>
      <c r="I88" s="360" t="s">
        <v>370</v>
      </c>
      <c r="J88" s="361" t="s">
        <v>371</v>
      </c>
      <c r="K88" s="358" t="s">
        <v>372</v>
      </c>
      <c r="L88" s="359" t="s">
        <v>373</v>
      </c>
      <c r="M88" s="360" t="s">
        <v>330</v>
      </c>
      <c r="N88" s="358" t="s">
        <v>331</v>
      </c>
      <c r="O88" s="359" t="s">
        <v>332</v>
      </c>
      <c r="P88" s="362" t="s">
        <v>333</v>
      </c>
      <c r="Q88" s="363" t="s">
        <v>334</v>
      </c>
      <c r="R88" s="531"/>
      <c r="S88" s="531"/>
      <c r="T88" s="531"/>
      <c r="U88" s="531"/>
      <c r="V88" s="531"/>
    </row>
    <row r="89" spans="1:22" ht="21.75" customHeight="1" thickBot="1" x14ac:dyDescent="0.3">
      <c r="A89" s="680"/>
      <c r="B89" s="411"/>
      <c r="C89" s="532"/>
      <c r="D89" s="533"/>
      <c r="E89" s="534" t="s">
        <v>13</v>
      </c>
      <c r="F89" s="535" t="s">
        <v>313</v>
      </c>
      <c r="G89" s="536" t="s">
        <v>11</v>
      </c>
      <c r="H89" s="537" t="s">
        <v>13</v>
      </c>
      <c r="I89" s="365" t="s">
        <v>12</v>
      </c>
      <c r="J89" s="366" t="s">
        <v>11</v>
      </c>
      <c r="K89" s="367" t="s">
        <v>13</v>
      </c>
      <c r="L89" s="364" t="s">
        <v>13</v>
      </c>
      <c r="M89" s="365" t="s">
        <v>13</v>
      </c>
      <c r="N89" s="368" t="s">
        <v>11</v>
      </c>
      <c r="O89" s="326" t="s">
        <v>11</v>
      </c>
      <c r="P89" s="369" t="s">
        <v>11</v>
      </c>
      <c r="Q89" s="370" t="s">
        <v>11</v>
      </c>
      <c r="R89" s="531"/>
      <c r="S89" s="531"/>
      <c r="T89" s="531"/>
      <c r="U89" s="531"/>
      <c r="V89" s="531"/>
    </row>
    <row r="90" spans="1:22" ht="33" customHeight="1" x14ac:dyDescent="0.25">
      <c r="A90" s="680"/>
      <c r="B90" s="538" t="s">
        <v>317</v>
      </c>
      <c r="C90" s="539" t="s">
        <v>374</v>
      </c>
      <c r="D90" s="540" t="s">
        <v>375</v>
      </c>
      <c r="E90" s="541"/>
      <c r="F90" s="719"/>
      <c r="G90" s="542">
        <f>E90*F90</f>
        <v>0</v>
      </c>
      <c r="H90" s="371"/>
      <c r="I90" s="719"/>
      <c r="J90" s="373">
        <f>H90*I90</f>
        <v>0</v>
      </c>
      <c r="K90" s="543">
        <v>0</v>
      </c>
      <c r="L90" s="544">
        <f>IF(D90="DA",E90-H90,0)</f>
        <v>0</v>
      </c>
      <c r="M90" s="545"/>
      <c r="N90" s="546">
        <f>IF(D90="DA",H90*(F90-I90),0)</f>
        <v>0</v>
      </c>
      <c r="O90" s="547">
        <f>IF(D90="DA",L90*F90,0)</f>
        <v>0</v>
      </c>
      <c r="P90" s="548">
        <f>IF(D90="DA",M90*F90,0)</f>
        <v>0</v>
      </c>
      <c r="Q90" s="380">
        <f>SUM(N90:P90)</f>
        <v>0</v>
      </c>
      <c r="R90" s="250"/>
      <c r="S90" s="250"/>
      <c r="T90" s="250"/>
      <c r="U90" s="250"/>
      <c r="V90" s="250"/>
    </row>
    <row r="91" spans="1:22" ht="33" customHeight="1" thickBot="1" x14ac:dyDescent="0.3">
      <c r="A91" s="680"/>
      <c r="B91" s="549" t="s">
        <v>314</v>
      </c>
      <c r="C91" s="550" t="s">
        <v>376</v>
      </c>
      <c r="D91" s="551" t="s">
        <v>377</v>
      </c>
      <c r="E91" s="344"/>
      <c r="F91" s="720"/>
      <c r="G91" s="346">
        <f>E91*F90</f>
        <v>0</v>
      </c>
      <c r="H91" s="371"/>
      <c r="I91" s="721"/>
      <c r="J91" s="382">
        <f>H91*I90</f>
        <v>0</v>
      </c>
      <c r="K91" s="543">
        <f>IF(D91="DA",E91-H91,0)</f>
        <v>0</v>
      </c>
      <c r="L91" s="384"/>
      <c r="M91" s="385"/>
      <c r="N91" s="552">
        <f>IF(D91="DA",G91-J91,0)</f>
        <v>0</v>
      </c>
      <c r="O91" s="553"/>
      <c r="P91" s="554"/>
      <c r="Q91" s="389">
        <f>SUM(N91:P91)</f>
        <v>0</v>
      </c>
      <c r="R91" s="250"/>
      <c r="S91" s="250"/>
      <c r="T91" s="250"/>
      <c r="U91" s="250"/>
      <c r="V91" s="250"/>
    </row>
    <row r="92" spans="1:22" ht="33" customHeight="1" thickBot="1" x14ac:dyDescent="0.3">
      <c r="A92" s="681"/>
      <c r="B92" s="668" t="s">
        <v>5</v>
      </c>
      <c r="C92" s="669"/>
      <c r="D92" s="670"/>
      <c r="E92" s="347">
        <f>SUM(E90:E91)</f>
        <v>0</v>
      </c>
      <c r="F92" s="348"/>
      <c r="G92" s="351">
        <f>SUM(G90:G91)</f>
        <v>0</v>
      </c>
      <c r="H92" s="401">
        <v>138260</v>
      </c>
      <c r="I92" s="555"/>
      <c r="J92" s="556">
        <f t="shared" ref="J92:Q92" si="5">SUM(J90:J91)</f>
        <v>0</v>
      </c>
      <c r="K92" s="557">
        <f t="shared" si="5"/>
        <v>0</v>
      </c>
      <c r="L92" s="428">
        <f t="shared" si="5"/>
        <v>0</v>
      </c>
      <c r="M92" s="428">
        <f t="shared" si="5"/>
        <v>0</v>
      </c>
      <c r="N92" s="558">
        <f t="shared" si="5"/>
        <v>0</v>
      </c>
      <c r="O92" s="558">
        <f t="shared" si="5"/>
        <v>0</v>
      </c>
      <c r="P92" s="559">
        <f t="shared" si="5"/>
        <v>0</v>
      </c>
      <c r="Q92" s="408">
        <f t="shared" si="5"/>
        <v>0</v>
      </c>
      <c r="R92" s="261"/>
      <c r="S92" s="261"/>
      <c r="T92" s="261"/>
      <c r="U92" s="261"/>
      <c r="V92" s="261"/>
    </row>
    <row r="93" spans="1:22" ht="14.4" thickBot="1" x14ac:dyDescent="0.3"/>
    <row r="94" spans="1:22" ht="18" thickBot="1" x14ac:dyDescent="0.3">
      <c r="A94" s="679" t="s">
        <v>335</v>
      </c>
      <c r="B94" s="700" t="s">
        <v>336</v>
      </c>
      <c r="C94" s="701"/>
      <c r="D94" s="701"/>
      <c r="E94" s="701"/>
      <c r="F94" s="701"/>
      <c r="G94" s="701"/>
      <c r="H94" s="701"/>
      <c r="I94" s="701"/>
      <c r="J94" s="701"/>
      <c r="K94" s="701"/>
      <c r="L94" s="701"/>
      <c r="M94" s="701"/>
      <c r="N94" s="701"/>
      <c r="O94" s="701"/>
      <c r="P94" s="701"/>
      <c r="Q94" s="702"/>
    </row>
    <row r="95" spans="1:22" ht="28.5" customHeight="1" thickBot="1" x14ac:dyDescent="0.3">
      <c r="A95" s="680"/>
      <c r="B95" s="692" t="s">
        <v>297</v>
      </c>
      <c r="C95" s="704" t="s">
        <v>364</v>
      </c>
      <c r="D95" s="706" t="s">
        <v>338</v>
      </c>
      <c r="E95" s="692" t="s">
        <v>365</v>
      </c>
      <c r="F95" s="694" t="s">
        <v>366</v>
      </c>
      <c r="G95" s="709" t="s">
        <v>367</v>
      </c>
      <c r="H95" s="673" t="s">
        <v>368</v>
      </c>
      <c r="I95" s="674"/>
      <c r="J95" s="675"/>
      <c r="K95" s="673" t="s">
        <v>319</v>
      </c>
      <c r="L95" s="674"/>
      <c r="M95" s="674"/>
      <c r="N95" s="674"/>
      <c r="O95" s="674"/>
      <c r="P95" s="675"/>
      <c r="Q95" s="529"/>
    </row>
    <row r="96" spans="1:22" ht="39.6" x14ac:dyDescent="0.25">
      <c r="A96" s="680"/>
      <c r="B96" s="703"/>
      <c r="C96" s="705"/>
      <c r="D96" s="707"/>
      <c r="E96" s="703"/>
      <c r="F96" s="708"/>
      <c r="G96" s="710"/>
      <c r="H96" s="530" t="s">
        <v>369</v>
      </c>
      <c r="I96" s="360" t="s">
        <v>370</v>
      </c>
      <c r="J96" s="361" t="s">
        <v>371</v>
      </c>
      <c r="K96" s="358" t="s">
        <v>372</v>
      </c>
      <c r="L96" s="359" t="s">
        <v>373</v>
      </c>
      <c r="M96" s="360" t="s">
        <v>378</v>
      </c>
      <c r="N96" s="358" t="s">
        <v>331</v>
      </c>
      <c r="O96" s="359" t="s">
        <v>332</v>
      </c>
      <c r="P96" s="362" t="s">
        <v>333</v>
      </c>
      <c r="Q96" s="363" t="s">
        <v>334</v>
      </c>
    </row>
    <row r="97" spans="1:22" ht="14.4" thickBot="1" x14ac:dyDescent="0.3">
      <c r="A97" s="680"/>
      <c r="B97" s="411"/>
      <c r="C97" s="560"/>
      <c r="D97" s="561"/>
      <c r="E97" s="534" t="s">
        <v>13</v>
      </c>
      <c r="F97" s="535" t="s">
        <v>313</v>
      </c>
      <c r="G97" s="536" t="s">
        <v>11</v>
      </c>
      <c r="H97" s="537" t="s">
        <v>13</v>
      </c>
      <c r="I97" s="365" t="s">
        <v>12</v>
      </c>
      <c r="J97" s="366" t="s">
        <v>11</v>
      </c>
      <c r="K97" s="367" t="s">
        <v>13</v>
      </c>
      <c r="L97" s="364" t="s">
        <v>13</v>
      </c>
      <c r="M97" s="365" t="s">
        <v>13</v>
      </c>
      <c r="N97" s="368" t="s">
        <v>11</v>
      </c>
      <c r="O97" s="326" t="s">
        <v>11</v>
      </c>
      <c r="P97" s="369" t="s">
        <v>11</v>
      </c>
      <c r="Q97" s="370" t="s">
        <v>11</v>
      </c>
    </row>
    <row r="98" spans="1:22" ht="27" customHeight="1" x14ac:dyDescent="0.25">
      <c r="A98" s="680"/>
      <c r="B98" s="538" t="s">
        <v>317</v>
      </c>
      <c r="C98" s="562" t="s">
        <v>374</v>
      </c>
      <c r="D98" s="563">
        <v>1</v>
      </c>
      <c r="E98" s="564">
        <f>IF(D90="DA",D98*E90,0)</f>
        <v>0</v>
      </c>
      <c r="F98" s="676">
        <f>F90</f>
        <v>0</v>
      </c>
      <c r="G98" s="542">
        <f>E98*F98</f>
        <v>0</v>
      </c>
      <c r="H98" s="339">
        <f>IF(D90="DA",ROUND(H90*D98,0),0)</f>
        <v>0</v>
      </c>
      <c r="I98" s="676">
        <f>I90</f>
        <v>0</v>
      </c>
      <c r="J98" s="373">
        <f>H98*I98</f>
        <v>0</v>
      </c>
      <c r="K98" s="543">
        <v>0</v>
      </c>
      <c r="L98" s="544">
        <f>E98-H98</f>
        <v>0</v>
      </c>
      <c r="M98" s="565">
        <f>M90*D98</f>
        <v>0</v>
      </c>
      <c r="N98" s="546">
        <f>H98*(F98-I98)</f>
        <v>0</v>
      </c>
      <c r="O98" s="547">
        <f>L98*F98</f>
        <v>0</v>
      </c>
      <c r="P98" s="548">
        <f>M98*F98</f>
        <v>0</v>
      </c>
      <c r="Q98" s="380">
        <f>SUM(N98:P98)</f>
        <v>0</v>
      </c>
    </row>
    <row r="99" spans="1:22" ht="27" customHeight="1" thickBot="1" x14ac:dyDescent="0.3">
      <c r="A99" s="680"/>
      <c r="B99" s="549" t="s">
        <v>314</v>
      </c>
      <c r="C99" s="566" t="s">
        <v>376</v>
      </c>
      <c r="D99" s="567">
        <v>1</v>
      </c>
      <c r="E99" s="568">
        <f>IF(D91="DA",D99*E91,0)</f>
        <v>0</v>
      </c>
      <c r="F99" s="677"/>
      <c r="G99" s="346">
        <f>E99*F98</f>
        <v>0</v>
      </c>
      <c r="H99" s="342">
        <f>IF(D91="DA",ROUND(H91*D99,0),0)</f>
        <v>0</v>
      </c>
      <c r="I99" s="678"/>
      <c r="J99" s="382">
        <f>H99*I98</f>
        <v>0</v>
      </c>
      <c r="K99" s="543">
        <f>E99-H99</f>
        <v>0</v>
      </c>
      <c r="L99" s="384"/>
      <c r="M99" s="385"/>
      <c r="N99" s="552">
        <f>G99-J99</f>
        <v>0</v>
      </c>
      <c r="O99" s="553"/>
      <c r="P99" s="554"/>
      <c r="Q99" s="389">
        <f>SUM(N99:P99)</f>
        <v>0</v>
      </c>
    </row>
    <row r="100" spans="1:22" ht="27" customHeight="1" thickBot="1" x14ac:dyDescent="0.3">
      <c r="A100" s="681"/>
      <c r="B100" s="668" t="s">
        <v>5</v>
      </c>
      <c r="C100" s="669"/>
      <c r="D100" s="670"/>
      <c r="E100" s="347">
        <f>SUM(E98:E99)</f>
        <v>0</v>
      </c>
      <c r="F100" s="348"/>
      <c r="G100" s="351">
        <f>SUM(G98:G99)</f>
        <v>0</v>
      </c>
      <c r="H100" s="401">
        <f>SUM(H98:H99)</f>
        <v>0</v>
      </c>
      <c r="I100" s="555"/>
      <c r="J100" s="556">
        <f t="shared" ref="J100:Q100" si="6">SUM(J98:J99)</f>
        <v>0</v>
      </c>
      <c r="K100" s="557">
        <f t="shared" si="6"/>
        <v>0</v>
      </c>
      <c r="L100" s="428">
        <f t="shared" si="6"/>
        <v>0</v>
      </c>
      <c r="M100" s="428">
        <f t="shared" si="6"/>
        <v>0</v>
      </c>
      <c r="N100" s="558">
        <f t="shared" si="6"/>
        <v>0</v>
      </c>
      <c r="O100" s="558">
        <f t="shared" si="6"/>
        <v>0</v>
      </c>
      <c r="P100" s="559">
        <f t="shared" si="6"/>
        <v>0</v>
      </c>
      <c r="Q100" s="408">
        <f t="shared" si="6"/>
        <v>0</v>
      </c>
    </row>
    <row r="101" spans="1:22" ht="14.4" thickBot="1" x14ac:dyDescent="0.3"/>
    <row r="102" spans="1:22" ht="18" thickBot="1" x14ac:dyDescent="0.3">
      <c r="A102" s="679" t="s">
        <v>340</v>
      </c>
      <c r="B102" s="700" t="s">
        <v>341</v>
      </c>
      <c r="C102" s="701"/>
      <c r="D102" s="701"/>
      <c r="E102" s="701"/>
      <c r="F102" s="701"/>
      <c r="G102" s="701"/>
      <c r="H102" s="701"/>
      <c r="I102" s="701"/>
      <c r="J102" s="701"/>
      <c r="K102" s="701"/>
      <c r="L102" s="701"/>
      <c r="M102" s="701"/>
      <c r="N102" s="701"/>
      <c r="O102" s="701"/>
      <c r="P102" s="701"/>
      <c r="Q102" s="701"/>
      <c r="R102" s="701"/>
      <c r="S102" s="701"/>
      <c r="T102" s="701"/>
      <c r="U102" s="701"/>
      <c r="V102" s="702"/>
    </row>
    <row r="103" spans="1:22" ht="15" customHeight="1" thickBot="1" x14ac:dyDescent="0.3">
      <c r="A103" s="680"/>
      <c r="B103" s="692" t="s">
        <v>297</v>
      </c>
      <c r="C103" s="704" t="s">
        <v>364</v>
      </c>
      <c r="D103" s="706" t="s">
        <v>319</v>
      </c>
      <c r="E103" s="673" t="s">
        <v>379</v>
      </c>
      <c r="F103" s="674"/>
      <c r="G103" s="674"/>
      <c r="H103" s="674"/>
      <c r="I103" s="673" t="s">
        <v>380</v>
      </c>
      <c r="J103" s="674"/>
      <c r="K103" s="674"/>
      <c r="L103" s="673" t="s">
        <v>357</v>
      </c>
      <c r="M103" s="675"/>
      <c r="N103" s="673" t="s">
        <v>358</v>
      </c>
      <c r="O103" s="674"/>
      <c r="P103" s="674"/>
      <c r="Q103" s="674"/>
      <c r="R103" s="674"/>
      <c r="S103" s="675"/>
      <c r="T103" s="711" t="s">
        <v>381</v>
      </c>
      <c r="U103" s="713" t="s">
        <v>25</v>
      </c>
      <c r="V103" s="714"/>
    </row>
    <row r="104" spans="1:22" ht="69" customHeight="1" x14ac:dyDescent="0.25">
      <c r="A104" s="680"/>
      <c r="B104" s="703"/>
      <c r="C104" s="705"/>
      <c r="D104" s="707"/>
      <c r="E104" s="530" t="s">
        <v>382</v>
      </c>
      <c r="F104" s="530" t="s">
        <v>383</v>
      </c>
      <c r="G104" s="530" t="s">
        <v>384</v>
      </c>
      <c r="H104" s="361" t="s">
        <v>370</v>
      </c>
      <c r="I104" s="358" t="s">
        <v>385</v>
      </c>
      <c r="J104" s="358" t="s">
        <v>386</v>
      </c>
      <c r="K104" s="358" t="s">
        <v>387</v>
      </c>
      <c r="L104" s="358" t="s">
        <v>388</v>
      </c>
      <c r="M104" s="358" t="s">
        <v>389</v>
      </c>
      <c r="N104" s="358" t="s">
        <v>372</v>
      </c>
      <c r="O104" s="359" t="s">
        <v>373</v>
      </c>
      <c r="P104" s="360" t="s">
        <v>390</v>
      </c>
      <c r="Q104" s="358" t="s">
        <v>331</v>
      </c>
      <c r="R104" s="359" t="s">
        <v>332</v>
      </c>
      <c r="S104" s="362" t="s">
        <v>333</v>
      </c>
      <c r="T104" s="712"/>
      <c r="U104" s="715"/>
      <c r="V104" s="716"/>
    </row>
    <row r="105" spans="1:22" ht="14.4" thickBot="1" x14ac:dyDescent="0.3">
      <c r="A105" s="680"/>
      <c r="B105" s="411"/>
      <c r="C105" s="560"/>
      <c r="D105" s="533"/>
      <c r="E105" s="537" t="s">
        <v>13</v>
      </c>
      <c r="F105" s="537" t="s">
        <v>13</v>
      </c>
      <c r="G105" s="537" t="s">
        <v>13</v>
      </c>
      <c r="H105" s="569" t="s">
        <v>12</v>
      </c>
      <c r="I105" s="367"/>
      <c r="J105" s="326" t="s">
        <v>13</v>
      </c>
      <c r="K105" s="537" t="s">
        <v>11</v>
      </c>
      <c r="L105" s="537" t="s">
        <v>13</v>
      </c>
      <c r="M105" s="537" t="s">
        <v>11</v>
      </c>
      <c r="N105" s="367" t="s">
        <v>13</v>
      </c>
      <c r="O105" s="364" t="s">
        <v>13</v>
      </c>
      <c r="P105" s="365" t="s">
        <v>13</v>
      </c>
      <c r="Q105" s="368" t="s">
        <v>11</v>
      </c>
      <c r="R105" s="326" t="s">
        <v>11</v>
      </c>
      <c r="S105" s="369" t="s">
        <v>11</v>
      </c>
      <c r="T105" s="570" t="s">
        <v>11</v>
      </c>
      <c r="U105" s="717" t="s">
        <v>11</v>
      </c>
      <c r="V105" s="718"/>
    </row>
    <row r="106" spans="1:22" ht="33" customHeight="1" x14ac:dyDescent="0.25">
      <c r="A106" s="680"/>
      <c r="B106" s="538" t="s">
        <v>317</v>
      </c>
      <c r="C106" s="562" t="s">
        <v>374</v>
      </c>
      <c r="D106" s="571" t="str">
        <f>D90</f>
        <v>DA</v>
      </c>
      <c r="E106" s="686"/>
      <c r="F106" s="686"/>
      <c r="G106" s="688">
        <f>E106-F106</f>
        <v>0</v>
      </c>
      <c r="H106" s="676">
        <f>I98</f>
        <v>0</v>
      </c>
      <c r="I106" s="690">
        <v>1</v>
      </c>
      <c r="J106" s="688">
        <f>G106*I106</f>
        <v>0</v>
      </c>
      <c r="K106" s="698">
        <f>J106*H106</f>
        <v>0</v>
      </c>
      <c r="L106" s="572">
        <f>H98</f>
        <v>0</v>
      </c>
      <c r="M106" s="373">
        <f>L106*H106</f>
        <v>0</v>
      </c>
      <c r="N106" s="543">
        <v>0</v>
      </c>
      <c r="O106" s="572">
        <f>IF(D106="DA",L98,0)</f>
        <v>0</v>
      </c>
      <c r="P106" s="573">
        <f>IF(D106="DA",M98,0)</f>
        <v>0</v>
      </c>
      <c r="Q106" s="546">
        <f>IF(D106="DA",L106*(F98-H106),0)</f>
        <v>0</v>
      </c>
      <c r="R106" s="547">
        <f>O106*F98</f>
        <v>0</v>
      </c>
      <c r="S106" s="548">
        <f>P106*F98</f>
        <v>0</v>
      </c>
      <c r="T106" s="380">
        <f>SUM(Q106:S106)</f>
        <v>0</v>
      </c>
      <c r="U106" s="664">
        <f>T106-Q98</f>
        <v>0</v>
      </c>
      <c r="V106" s="665"/>
    </row>
    <row r="107" spans="1:22" ht="33" customHeight="1" thickBot="1" x14ac:dyDescent="0.3">
      <c r="A107" s="680"/>
      <c r="B107" s="549" t="s">
        <v>314</v>
      </c>
      <c r="C107" s="566" t="s">
        <v>376</v>
      </c>
      <c r="D107" s="574" t="str">
        <f>D91</f>
        <v>NE</v>
      </c>
      <c r="E107" s="687"/>
      <c r="F107" s="687"/>
      <c r="G107" s="689"/>
      <c r="H107" s="678"/>
      <c r="I107" s="691"/>
      <c r="J107" s="689"/>
      <c r="K107" s="699"/>
      <c r="L107" s="575">
        <f>J106-L106</f>
        <v>0</v>
      </c>
      <c r="M107" s="373">
        <f>L107*H106</f>
        <v>0</v>
      </c>
      <c r="N107" s="543">
        <f>IF(D107="DA",E99-L107,0)</f>
        <v>0</v>
      </c>
      <c r="O107" s="576"/>
      <c r="P107" s="577"/>
      <c r="Q107" s="552">
        <f>IF(D107="DA",G99-M107,0)</f>
        <v>0</v>
      </c>
      <c r="R107" s="553"/>
      <c r="S107" s="554"/>
      <c r="T107" s="578">
        <f>SUM(Q107:S107)</f>
        <v>0</v>
      </c>
      <c r="U107" s="666">
        <f>T107-Q99</f>
        <v>0</v>
      </c>
      <c r="V107" s="667"/>
    </row>
    <row r="108" spans="1:22" ht="33" customHeight="1" thickBot="1" x14ac:dyDescent="0.3">
      <c r="A108" s="681"/>
      <c r="B108" s="668" t="s">
        <v>5</v>
      </c>
      <c r="C108" s="669"/>
      <c r="D108" s="670"/>
      <c r="E108" s="579"/>
      <c r="F108" s="580"/>
      <c r="G108" s="580"/>
      <c r="H108" s="580"/>
      <c r="I108" s="580"/>
      <c r="J108" s="580"/>
      <c r="K108" s="580"/>
      <c r="L108" s="300">
        <f t="shared" ref="L108:T108" si="7">SUM(L106:L107)</f>
        <v>0</v>
      </c>
      <c r="M108" s="558">
        <f t="shared" si="7"/>
        <v>0</v>
      </c>
      <c r="N108" s="557">
        <f t="shared" si="7"/>
        <v>0</v>
      </c>
      <c r="O108" s="300">
        <f t="shared" si="7"/>
        <v>0</v>
      </c>
      <c r="P108" s="300">
        <f t="shared" si="7"/>
        <v>0</v>
      </c>
      <c r="Q108" s="558">
        <f t="shared" si="7"/>
        <v>0</v>
      </c>
      <c r="R108" s="558">
        <f t="shared" si="7"/>
        <v>0</v>
      </c>
      <c r="S108" s="559">
        <f t="shared" si="7"/>
        <v>0</v>
      </c>
      <c r="T108" s="408">
        <f t="shared" si="7"/>
        <v>0</v>
      </c>
      <c r="U108" s="671">
        <f>SUM(U106:U107)</f>
        <v>0</v>
      </c>
      <c r="V108" s="672"/>
    </row>
    <row r="110" spans="1:22" ht="18" thickBot="1" x14ac:dyDescent="0.3">
      <c r="A110" s="258"/>
      <c r="B110" s="259"/>
      <c r="C110" s="243"/>
      <c r="D110" s="243"/>
      <c r="E110" s="243"/>
      <c r="F110" s="243"/>
      <c r="G110" s="243"/>
      <c r="H110" s="243"/>
      <c r="I110" s="260"/>
      <c r="J110" s="261"/>
      <c r="K110" s="261"/>
      <c r="L110" s="261"/>
      <c r="M110" s="261"/>
      <c r="N110" s="261"/>
      <c r="O110" s="243"/>
      <c r="P110" s="243"/>
      <c r="Q110" s="243"/>
      <c r="R110" s="243"/>
      <c r="S110" s="243"/>
      <c r="T110" s="256"/>
      <c r="U110" s="256"/>
      <c r="V110" s="256"/>
    </row>
    <row r="111" spans="1:22" ht="30.6" thickBot="1" x14ac:dyDescent="0.3">
      <c r="A111" s="581" t="s">
        <v>391</v>
      </c>
      <c r="B111" s="582"/>
      <c r="C111" s="582"/>
      <c r="D111" s="582"/>
      <c r="E111" s="582"/>
      <c r="F111" s="582"/>
      <c r="G111" s="582"/>
      <c r="H111" s="582"/>
      <c r="I111" s="582"/>
      <c r="J111" s="582"/>
      <c r="K111" s="582"/>
      <c r="L111" s="582"/>
      <c r="M111" s="582"/>
      <c r="N111" s="582"/>
      <c r="O111" s="582"/>
      <c r="P111" s="582"/>
      <c r="Q111" s="582"/>
      <c r="R111" s="582"/>
      <c r="S111" s="582"/>
      <c r="T111" s="582"/>
      <c r="U111" s="582"/>
      <c r="V111" s="583"/>
    </row>
    <row r="112" spans="1:22" ht="15.6" x14ac:dyDescent="0.25">
      <c r="A112" s="246"/>
      <c r="B112" s="241"/>
      <c r="C112" s="241"/>
      <c r="D112" s="241"/>
      <c r="E112" s="241"/>
      <c r="F112" s="241"/>
      <c r="G112" s="241"/>
      <c r="H112" s="241"/>
      <c r="I112" s="241"/>
      <c r="J112" s="242"/>
      <c r="K112" s="242"/>
      <c r="L112" s="242"/>
      <c r="M112" s="242"/>
      <c r="N112" s="242"/>
      <c r="O112" s="242"/>
      <c r="P112" s="242"/>
      <c r="Q112" s="242"/>
      <c r="R112" s="242"/>
      <c r="S112" s="242"/>
      <c r="T112" s="242"/>
      <c r="U112" s="242"/>
      <c r="V112" s="242"/>
    </row>
    <row r="113" spans="1:22" ht="16.2" thickBot="1" x14ac:dyDescent="0.3">
      <c r="A113" s="246"/>
      <c r="B113" s="241"/>
      <c r="C113" s="241"/>
      <c r="D113" s="241"/>
      <c r="E113" s="241"/>
      <c r="F113" s="241"/>
      <c r="G113" s="241"/>
      <c r="H113" s="241"/>
      <c r="I113" s="241"/>
      <c r="J113" s="242"/>
      <c r="K113" s="242"/>
      <c r="L113" s="242"/>
      <c r="M113" s="242"/>
      <c r="N113" s="242"/>
      <c r="O113" s="242"/>
      <c r="P113" s="242"/>
      <c r="Q113" s="242"/>
      <c r="R113" s="242"/>
      <c r="S113" s="242"/>
      <c r="T113" s="242"/>
      <c r="U113" s="242"/>
      <c r="V113" s="242"/>
    </row>
    <row r="114" spans="1:22" ht="35.25" customHeight="1" thickBot="1" x14ac:dyDescent="0.3">
      <c r="A114" s="679" t="s">
        <v>295</v>
      </c>
      <c r="B114" s="682" t="s">
        <v>296</v>
      </c>
      <c r="C114" s="683"/>
      <c r="D114" s="684"/>
      <c r="E114" s="685"/>
      <c r="F114" s="261"/>
      <c r="G114" s="679" t="s">
        <v>335</v>
      </c>
      <c r="H114" s="684" t="s">
        <v>336</v>
      </c>
      <c r="I114" s="684"/>
      <c r="J114" s="684"/>
      <c r="K114" s="684"/>
      <c r="L114" s="685"/>
      <c r="M114" s="261"/>
      <c r="N114" s="679" t="s">
        <v>340</v>
      </c>
      <c r="O114" s="684" t="s">
        <v>341</v>
      </c>
      <c r="P114" s="684"/>
      <c r="Q114" s="684"/>
      <c r="R114" s="685"/>
      <c r="S114" s="261"/>
      <c r="T114" s="261"/>
      <c r="U114" s="261"/>
      <c r="V114" s="261"/>
    </row>
    <row r="115" spans="1:22" ht="66" customHeight="1" x14ac:dyDescent="0.25">
      <c r="A115" s="680"/>
      <c r="B115" s="692" t="s">
        <v>392</v>
      </c>
      <c r="C115" s="584" t="s">
        <v>393</v>
      </c>
      <c r="D115" s="505" t="s">
        <v>394</v>
      </c>
      <c r="E115" s="584" t="s">
        <v>41</v>
      </c>
      <c r="F115" s="261"/>
      <c r="G115" s="680"/>
      <c r="H115" s="692" t="s">
        <v>392</v>
      </c>
      <c r="I115" s="694" t="s">
        <v>338</v>
      </c>
      <c r="J115" s="584" t="s">
        <v>393</v>
      </c>
      <c r="K115" s="505" t="s">
        <v>394</v>
      </c>
      <c r="L115" s="584" t="s">
        <v>41</v>
      </c>
      <c r="M115" s="261"/>
      <c r="N115" s="680"/>
      <c r="O115" s="692" t="s">
        <v>392</v>
      </c>
      <c r="P115" s="584" t="s">
        <v>393</v>
      </c>
      <c r="Q115" s="505" t="s">
        <v>394</v>
      </c>
      <c r="R115" s="584" t="s">
        <v>395</v>
      </c>
      <c r="S115" s="261"/>
      <c r="T115" s="261"/>
      <c r="U115" s="261"/>
      <c r="V115" s="261"/>
    </row>
    <row r="116" spans="1:22" ht="21.75" customHeight="1" thickBot="1" x14ac:dyDescent="0.3">
      <c r="A116" s="680"/>
      <c r="B116" s="693"/>
      <c r="C116" s="536" t="s">
        <v>11</v>
      </c>
      <c r="D116" s="366" t="s">
        <v>11</v>
      </c>
      <c r="E116" s="585" t="s">
        <v>11</v>
      </c>
      <c r="F116" s="531"/>
      <c r="G116" s="680"/>
      <c r="H116" s="693"/>
      <c r="I116" s="695"/>
      <c r="J116" s="536" t="s">
        <v>11</v>
      </c>
      <c r="K116" s="366" t="s">
        <v>11</v>
      </c>
      <c r="L116" s="585" t="s">
        <v>11</v>
      </c>
      <c r="M116" s="531"/>
      <c r="N116" s="680"/>
      <c r="O116" s="693"/>
      <c r="P116" s="536" t="s">
        <v>11</v>
      </c>
      <c r="Q116" s="366" t="s">
        <v>11</v>
      </c>
      <c r="R116" s="585" t="s">
        <v>11</v>
      </c>
      <c r="S116" s="531"/>
      <c r="T116" s="531"/>
      <c r="U116" s="531"/>
      <c r="V116" s="531"/>
    </row>
    <row r="117" spans="1:22" ht="33" customHeight="1" x14ac:dyDescent="0.25">
      <c r="A117" s="680"/>
      <c r="B117" s="586" t="s">
        <v>396</v>
      </c>
      <c r="C117" s="587"/>
      <c r="D117" s="588">
        <v>0</v>
      </c>
      <c r="E117" s="589">
        <f>C117-D117</f>
        <v>0</v>
      </c>
      <c r="F117" s="250"/>
      <c r="G117" s="680"/>
      <c r="H117" s="571" t="s">
        <v>396</v>
      </c>
      <c r="I117" s="563">
        <v>1</v>
      </c>
      <c r="J117" s="542">
        <f>C117*I117</f>
        <v>0</v>
      </c>
      <c r="K117" s="588">
        <v>0</v>
      </c>
      <c r="L117" s="589">
        <f>J117-K117</f>
        <v>0</v>
      </c>
      <c r="M117" s="250"/>
      <c r="N117" s="680"/>
      <c r="O117" s="571" t="s">
        <v>396</v>
      </c>
      <c r="P117" s="542">
        <f>J117</f>
        <v>0</v>
      </c>
      <c r="Q117" s="590"/>
      <c r="R117" s="589">
        <f>P117-Q117</f>
        <v>0</v>
      </c>
      <c r="S117" s="250"/>
      <c r="T117" s="250"/>
      <c r="U117" s="250"/>
      <c r="V117" s="250"/>
    </row>
    <row r="118" spans="1:22" ht="33" customHeight="1" thickBot="1" x14ac:dyDescent="0.3">
      <c r="A118" s="681"/>
      <c r="B118" s="591" t="s">
        <v>5</v>
      </c>
      <c r="C118" s="351">
        <f>SUM(C117:C117)</f>
        <v>0</v>
      </c>
      <c r="D118" s="592">
        <f>SUM(D117:D117)</f>
        <v>0</v>
      </c>
      <c r="E118" s="593">
        <f>SUM(E117:E117)</f>
        <v>0</v>
      </c>
      <c r="F118" s="261"/>
      <c r="G118" s="681"/>
      <c r="H118" s="696" t="s">
        <v>5</v>
      </c>
      <c r="I118" s="697"/>
      <c r="J118" s="351">
        <f>SUM(J117:J117)</f>
        <v>0</v>
      </c>
      <c r="K118" s="592">
        <f>SUM(K117:K117)</f>
        <v>0</v>
      </c>
      <c r="L118" s="593">
        <f>SUM(L117:L117)</f>
        <v>0</v>
      </c>
      <c r="M118" s="261"/>
      <c r="N118" s="681"/>
      <c r="O118" s="591" t="s">
        <v>5</v>
      </c>
      <c r="P118" s="351">
        <f>SUM(P117:P117)</f>
        <v>0</v>
      </c>
      <c r="Q118" s="592">
        <f>SUM(Q117:Q117)</f>
        <v>0</v>
      </c>
      <c r="R118" s="593">
        <f>SUM(R117:R117)</f>
        <v>0</v>
      </c>
      <c r="S118" s="261"/>
      <c r="T118" s="261"/>
      <c r="U118" s="261"/>
      <c r="V118" s="261"/>
    </row>
  </sheetData>
  <mergeCells count="187">
    <mergeCell ref="J3:J4"/>
    <mergeCell ref="K3:M4"/>
    <mergeCell ref="Q3:T4"/>
    <mergeCell ref="C4:H5"/>
    <mergeCell ref="J5:J6"/>
    <mergeCell ref="K5:M6"/>
    <mergeCell ref="Q5:T6"/>
    <mergeCell ref="C6:H6"/>
    <mergeCell ref="D21:E21"/>
    <mergeCell ref="I21:J21"/>
    <mergeCell ref="N21:O21"/>
    <mergeCell ref="D22:E22"/>
    <mergeCell ref="I22:J22"/>
    <mergeCell ref="N22:O22"/>
    <mergeCell ref="Q8:U10"/>
    <mergeCell ref="B10:B12"/>
    <mergeCell ref="C10:E10"/>
    <mergeCell ref="F10:H10"/>
    <mergeCell ref="I10:K10"/>
    <mergeCell ref="L10:N10"/>
    <mergeCell ref="C11:E11"/>
    <mergeCell ref="F11:H11"/>
    <mergeCell ref="I11:K11"/>
    <mergeCell ref="L11:N11"/>
    <mergeCell ref="D23:E23"/>
    <mergeCell ref="A25:A42"/>
    <mergeCell ref="B26:B28"/>
    <mergeCell ref="C26:D28"/>
    <mergeCell ref="E26:E28"/>
    <mergeCell ref="F26:F28"/>
    <mergeCell ref="C29:D29"/>
    <mergeCell ref="C30:D30"/>
    <mergeCell ref="F30:F32"/>
    <mergeCell ref="C38:D38"/>
    <mergeCell ref="C39:D39"/>
    <mergeCell ref="E39:E41"/>
    <mergeCell ref="G26:G28"/>
    <mergeCell ref="H26:H28"/>
    <mergeCell ref="I26:I28"/>
    <mergeCell ref="J26:V26"/>
    <mergeCell ref="J27:K27"/>
    <mergeCell ref="L27:M27"/>
    <mergeCell ref="N27:O27"/>
    <mergeCell ref="P27:Q27"/>
    <mergeCell ref="R27:S27"/>
    <mergeCell ref="T27:U27"/>
    <mergeCell ref="G39:G41"/>
    <mergeCell ref="C40:D40"/>
    <mergeCell ref="C41:D41"/>
    <mergeCell ref="B42:D42"/>
    <mergeCell ref="U30:U32"/>
    <mergeCell ref="V30:V32"/>
    <mergeCell ref="C31:D31"/>
    <mergeCell ref="C32:D32"/>
    <mergeCell ref="B33:D33"/>
    <mergeCell ref="B35:B37"/>
    <mergeCell ref="C35:D37"/>
    <mergeCell ref="E35:S36"/>
    <mergeCell ref="O30:O32"/>
    <mergeCell ref="P30:P32"/>
    <mergeCell ref="Q30:Q32"/>
    <mergeCell ref="R30:R32"/>
    <mergeCell ref="S30:S32"/>
    <mergeCell ref="T30:T32"/>
    <mergeCell ref="H30:H32"/>
    <mergeCell ref="J30:J32"/>
    <mergeCell ref="K30:K32"/>
    <mergeCell ref="L30:L32"/>
    <mergeCell ref="M30:M32"/>
    <mergeCell ref="N30:N32"/>
    <mergeCell ref="G46:G48"/>
    <mergeCell ref="H46:H48"/>
    <mergeCell ref="I46:I48"/>
    <mergeCell ref="J46:V46"/>
    <mergeCell ref="J47:K47"/>
    <mergeCell ref="L47:M47"/>
    <mergeCell ref="N47:O47"/>
    <mergeCell ref="P47:Q47"/>
    <mergeCell ref="R47:S47"/>
    <mergeCell ref="T47:U47"/>
    <mergeCell ref="V50:V52"/>
    <mergeCell ref="B53:D53"/>
    <mergeCell ref="B55:B57"/>
    <mergeCell ref="C55:C57"/>
    <mergeCell ref="D55:D57"/>
    <mergeCell ref="E55:S56"/>
    <mergeCell ref="O50:O52"/>
    <mergeCell ref="P50:P52"/>
    <mergeCell ref="Q50:Q52"/>
    <mergeCell ref="R50:R52"/>
    <mergeCell ref="S50:S52"/>
    <mergeCell ref="T50:T52"/>
    <mergeCell ref="H50:H52"/>
    <mergeCell ref="J50:J52"/>
    <mergeCell ref="K50:K52"/>
    <mergeCell ref="L50:L52"/>
    <mergeCell ref="M50:M52"/>
    <mergeCell ref="N50:N52"/>
    <mergeCell ref="F50:F52"/>
    <mergeCell ref="C75:C77"/>
    <mergeCell ref="D75:F75"/>
    <mergeCell ref="G75:L75"/>
    <mergeCell ref="M75:M76"/>
    <mergeCell ref="N75:O76"/>
    <mergeCell ref="N77:O77"/>
    <mergeCell ref="G59:G61"/>
    <mergeCell ref="B62:D62"/>
    <mergeCell ref="A65:A81"/>
    <mergeCell ref="B65:V65"/>
    <mergeCell ref="B66:B68"/>
    <mergeCell ref="C66:C68"/>
    <mergeCell ref="D66:J66"/>
    <mergeCell ref="K66:N66"/>
    <mergeCell ref="O66:V66"/>
    <mergeCell ref="B75:B77"/>
    <mergeCell ref="A45:A62"/>
    <mergeCell ref="B46:B48"/>
    <mergeCell ref="C46:C48"/>
    <mergeCell ref="D46:D48"/>
    <mergeCell ref="E46:E48"/>
    <mergeCell ref="F46:F48"/>
    <mergeCell ref="E59:E61"/>
    <mergeCell ref="U50:U52"/>
    <mergeCell ref="U105:V105"/>
    <mergeCell ref="F87:F88"/>
    <mergeCell ref="G87:G88"/>
    <mergeCell ref="H87:J87"/>
    <mergeCell ref="K87:P87"/>
    <mergeCell ref="F90:F91"/>
    <mergeCell ref="I90:I91"/>
    <mergeCell ref="N78:O78"/>
    <mergeCell ref="N79:O79"/>
    <mergeCell ref="N80:O80"/>
    <mergeCell ref="N81:O81"/>
    <mergeCell ref="B86:Q86"/>
    <mergeCell ref="B87:B88"/>
    <mergeCell ref="C87:C88"/>
    <mergeCell ref="D87:D88"/>
    <mergeCell ref="E87:E88"/>
    <mergeCell ref="K106:K107"/>
    <mergeCell ref="B100:D100"/>
    <mergeCell ref="A102:A108"/>
    <mergeCell ref="B102:V102"/>
    <mergeCell ref="B103:B104"/>
    <mergeCell ref="C103:C104"/>
    <mergeCell ref="D103:D104"/>
    <mergeCell ref="E103:H103"/>
    <mergeCell ref="B92:D92"/>
    <mergeCell ref="A94:A100"/>
    <mergeCell ref="B94:Q94"/>
    <mergeCell ref="B95:B96"/>
    <mergeCell ref="C95:C96"/>
    <mergeCell ref="D95:D96"/>
    <mergeCell ref="E95:E96"/>
    <mergeCell ref="F95:F96"/>
    <mergeCell ref="G95:G96"/>
    <mergeCell ref="H95:J95"/>
    <mergeCell ref="A86:A92"/>
    <mergeCell ref="I103:K103"/>
    <mergeCell ref="L103:M103"/>
    <mergeCell ref="N103:S103"/>
    <mergeCell ref="T103:T104"/>
    <mergeCell ref="U103:V104"/>
    <mergeCell ref="U106:V106"/>
    <mergeCell ref="U107:V107"/>
    <mergeCell ref="B108:D108"/>
    <mergeCell ref="U108:V108"/>
    <mergeCell ref="K95:P95"/>
    <mergeCell ref="F98:F99"/>
    <mergeCell ref="I98:I99"/>
    <mergeCell ref="A114:A118"/>
    <mergeCell ref="B114:E114"/>
    <mergeCell ref="G114:G118"/>
    <mergeCell ref="H114:L114"/>
    <mergeCell ref="N114:N118"/>
    <mergeCell ref="E106:E107"/>
    <mergeCell ref="F106:F107"/>
    <mergeCell ref="G106:G107"/>
    <mergeCell ref="H106:H107"/>
    <mergeCell ref="I106:I107"/>
    <mergeCell ref="J106:J107"/>
    <mergeCell ref="O114:R114"/>
    <mergeCell ref="B115:B116"/>
    <mergeCell ref="H115:H116"/>
    <mergeCell ref="I115:I116"/>
    <mergeCell ref="O115:O116"/>
    <mergeCell ref="H118:I118"/>
  </mergeCells>
  <conditionalFormatting sqref="O30:O32">
    <cfRule type="cellIs" dxfId="43" priority="43" operator="equal">
      <formula>0</formula>
    </cfRule>
  </conditionalFormatting>
  <conditionalFormatting sqref="J30:J32">
    <cfRule type="cellIs" dxfId="42" priority="36" operator="equal">
      <formula>0</formula>
    </cfRule>
  </conditionalFormatting>
  <conditionalFormatting sqref="N30:N32">
    <cfRule type="cellIs" dxfId="41" priority="44" operator="equal">
      <formula>0</formula>
    </cfRule>
  </conditionalFormatting>
  <conditionalFormatting sqref="E39:E41">
    <cfRule type="cellIs" dxfId="40" priority="42" operator="equal">
      <formula>0</formula>
    </cfRule>
  </conditionalFormatting>
  <conditionalFormatting sqref="G39:G41">
    <cfRule type="cellIs" dxfId="39" priority="41" operator="equal">
      <formula>0</formula>
    </cfRule>
  </conditionalFormatting>
  <conditionalFormatting sqref="K30:K32">
    <cfRule type="cellIs" dxfId="38" priority="40" operator="equal">
      <formula>0</formula>
    </cfRule>
  </conditionalFormatting>
  <conditionalFormatting sqref="E59:E61">
    <cfRule type="cellIs" dxfId="37" priority="39" operator="equal">
      <formula>0</formula>
    </cfRule>
  </conditionalFormatting>
  <conditionalFormatting sqref="G59:G61">
    <cfRule type="cellIs" dxfId="36" priority="38" operator="equal">
      <formula>0</formula>
    </cfRule>
  </conditionalFormatting>
  <conditionalFormatting sqref="V30:V32">
    <cfRule type="cellIs" dxfId="35" priority="37" operator="equal">
      <formula>0</formula>
    </cfRule>
  </conditionalFormatting>
  <conditionalFormatting sqref="M50:M52">
    <cfRule type="cellIs" dxfId="34" priority="35" operator="equal">
      <formula>0</formula>
    </cfRule>
  </conditionalFormatting>
  <conditionalFormatting sqref="P50:P52">
    <cfRule type="cellIs" dxfId="33" priority="33" operator="equal">
      <formula>0</formula>
    </cfRule>
  </conditionalFormatting>
  <conditionalFormatting sqref="O50:O52">
    <cfRule type="cellIs" dxfId="32" priority="31" operator="equal">
      <formula>0</formula>
    </cfRule>
  </conditionalFormatting>
  <conditionalFormatting sqref="R50:R52">
    <cfRule type="cellIs" dxfId="31" priority="32" operator="equal">
      <formula>0</formula>
    </cfRule>
  </conditionalFormatting>
  <conditionalFormatting sqref="J50:J52">
    <cfRule type="cellIs" dxfId="30" priority="24" operator="equal">
      <formula>0</formula>
    </cfRule>
  </conditionalFormatting>
  <conditionalFormatting sqref="N50:N52">
    <cfRule type="cellIs" dxfId="29" priority="34" operator="equal">
      <formula>0</formula>
    </cfRule>
  </conditionalFormatting>
  <conditionalFormatting sqref="L50:L52">
    <cfRule type="cellIs" dxfId="28" priority="23" operator="equal">
      <formula>0</formula>
    </cfRule>
  </conditionalFormatting>
  <conditionalFormatting sqref="Q50:Q52">
    <cfRule type="cellIs" dxfId="27" priority="30" operator="equal">
      <formula>0</formula>
    </cfRule>
  </conditionalFormatting>
  <conditionalFormatting sqref="S50:S52">
    <cfRule type="cellIs" dxfId="26" priority="29" operator="equal">
      <formula>0</formula>
    </cfRule>
  </conditionalFormatting>
  <conditionalFormatting sqref="U50:U52">
    <cfRule type="cellIs" dxfId="25" priority="28" operator="equal">
      <formula>0</formula>
    </cfRule>
  </conditionalFormatting>
  <conditionalFormatting sqref="K50:K52">
    <cfRule type="cellIs" dxfId="24" priority="27" operator="equal">
      <formula>0</formula>
    </cfRule>
  </conditionalFormatting>
  <conditionalFormatting sqref="V50:V52">
    <cfRule type="cellIs" dxfId="23" priority="26" operator="equal">
      <formula>0</formula>
    </cfRule>
  </conditionalFormatting>
  <conditionalFormatting sqref="T50:T52">
    <cfRule type="cellIs" dxfId="22" priority="25" operator="equal">
      <formula>0</formula>
    </cfRule>
  </conditionalFormatting>
  <conditionalFormatting sqref="N78:O81">
    <cfRule type="cellIs" dxfId="21" priority="21" operator="lessThan">
      <formula>0</formula>
    </cfRule>
    <cfRule type="cellIs" dxfId="20" priority="22" operator="greaterThan">
      <formula>0</formula>
    </cfRule>
  </conditionalFormatting>
  <conditionalFormatting sqref="U106:U107">
    <cfRule type="cellIs" dxfId="19" priority="19" operator="lessThan">
      <formula>0</formula>
    </cfRule>
    <cfRule type="cellIs" dxfId="18" priority="20" operator="greaterThan">
      <formula>0</formula>
    </cfRule>
  </conditionalFormatting>
  <conditionalFormatting sqref="U108:V108">
    <cfRule type="cellIs" dxfId="17" priority="17" operator="lessThan">
      <formula>0</formula>
    </cfRule>
    <cfRule type="cellIs" dxfId="16" priority="18" operator="greaterThan">
      <formula>0</formula>
    </cfRule>
  </conditionalFormatting>
  <conditionalFormatting sqref="L13:M13">
    <cfRule type="cellIs" dxfId="15" priority="15" operator="lessThan">
      <formula>0</formula>
    </cfRule>
    <cfRule type="cellIs" dxfId="14" priority="16" operator="greaterThan">
      <formula>0</formula>
    </cfRule>
  </conditionalFormatting>
  <conditionalFormatting sqref="L16:M16">
    <cfRule type="cellIs" dxfId="13" priority="13" operator="lessThan">
      <formula>0</formula>
    </cfRule>
    <cfRule type="cellIs" dxfId="12" priority="14" operator="greaterThan">
      <formula>0</formula>
    </cfRule>
  </conditionalFormatting>
  <conditionalFormatting sqref="L14:M14">
    <cfRule type="cellIs" dxfId="11" priority="11" operator="lessThan">
      <formula>0</formula>
    </cfRule>
    <cfRule type="cellIs" dxfId="10" priority="12" operator="greaterThan">
      <formula>0</formula>
    </cfRule>
  </conditionalFormatting>
  <conditionalFormatting sqref="L15:M15">
    <cfRule type="cellIs" dxfId="9" priority="9" operator="lessThan">
      <formula>0</formula>
    </cfRule>
    <cfRule type="cellIs" dxfId="8" priority="10" operator="greaterThan">
      <formula>0</formula>
    </cfRule>
  </conditionalFormatting>
  <conditionalFormatting sqref="L30:L32">
    <cfRule type="cellIs" dxfId="7" priority="7" operator="equal">
      <formula>0</formula>
    </cfRule>
  </conditionalFormatting>
  <conditionalFormatting sqref="M30:M32">
    <cfRule type="cellIs" dxfId="6" priority="8" operator="equal">
      <formula>0</formula>
    </cfRule>
  </conditionalFormatting>
  <conditionalFormatting sqref="P30:P32">
    <cfRule type="cellIs" dxfId="5" priority="5" operator="equal">
      <formula>0</formula>
    </cfRule>
  </conditionalFormatting>
  <conditionalFormatting sqref="Q30:Q32">
    <cfRule type="cellIs" dxfId="4" priority="6" operator="equal">
      <formula>0</formula>
    </cfRule>
  </conditionalFormatting>
  <conditionalFormatting sqref="R30:R32">
    <cfRule type="cellIs" dxfId="3" priority="3" operator="equal">
      <formula>0</formula>
    </cfRule>
  </conditionalFormatting>
  <conditionalFormatting sqref="S30:S32">
    <cfRule type="cellIs" dxfId="2" priority="4" operator="equal">
      <formula>0</formula>
    </cfRule>
  </conditionalFormatting>
  <conditionalFormatting sqref="T30:T32">
    <cfRule type="cellIs" dxfId="1" priority="1" operator="equal">
      <formula>0</formula>
    </cfRule>
  </conditionalFormatting>
  <conditionalFormatting sqref="U30:U32">
    <cfRule type="cellIs" dxfId="0" priority="2" operator="equal">
      <formula>0</formula>
    </cfRule>
  </conditionalFormatting>
  <dataValidations disablePrompts="1" count="2">
    <dataValidation type="list" allowBlank="1" showInputMessage="1" showErrorMessage="1" sqref="D90:D91" xr:uid="{8ED654C3-08B3-4BA7-8D9B-00F77C147405}">
      <formula1>"DA, NE"</formula1>
    </dataValidation>
    <dataValidation type="list" errorStyle="warning" allowBlank="1" showInputMessage="1" showErrorMessage="1" errorTitle="NEPRAVILNA VREDNOST" error="PREVERI VNOS!_x000a__x000a_Dovoljene vrednosti:_x000a_- OSNUTEK_x000a_- PREDLOG_x000a_- POTRJENO" sqref="K5" xr:uid="{0BFE02E4-42AB-481E-9449-E5AAA3E71244}">
      <formula1>"OSNUTEK, PREDLOG, POTRJENO"</formula1>
    </dataValidation>
  </dataValidations>
  <pageMargins left="0.43307086614173229" right="0.43307086614173229" top="0.74803149606299213" bottom="0.74803149606299213" header="0.31496062992125984" footer="0.31496062992125984"/>
  <pageSetup paperSize="9" scale="33" fitToHeight="0" orientation="landscape" r:id="rId1"/>
  <headerFooter>
    <oddHeader>&amp;C&amp;"Arial Black,Navadno"&amp;16OBRAČUN PRIHRANKOV</oddHeader>
    <oddFooter>&amp;L&amp;A&amp;C&amp;P/&amp;N&amp;R&amp;D</oddFooter>
  </headerFooter>
  <rowBreaks count="2" manualBreakCount="2">
    <brk id="43" max="21" man="1"/>
    <brk id="82" max="21"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13</vt:i4>
      </vt:variant>
    </vt:vector>
  </HeadingPairs>
  <TitlesOfParts>
    <vt:vector size="13" baseType="lpstr">
      <vt:lpstr>Program</vt:lpstr>
      <vt:lpstr>Podatki o objektih</vt:lpstr>
      <vt:lpstr>Referenčne količine</vt:lpstr>
      <vt:lpstr>Cene energentov</vt:lpstr>
      <vt:lpstr>STANDARD UDOBJA</vt:lpstr>
      <vt:lpstr>UKREPI - splošno</vt:lpstr>
      <vt:lpstr>EN. UPRAVLJANJE</vt:lpstr>
      <vt:lpstr>UKREPI (PO OBJEKTIH)</vt:lpstr>
      <vt:lpstr>OB01</vt:lpstr>
      <vt:lpstr>OB02</vt:lpstr>
      <vt:lpstr>OB03</vt:lpstr>
      <vt:lpstr>SKUPAJ</vt:lpstr>
      <vt:lpstr>VZOREC OBRAČUNA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 Hočevar</dc:creator>
  <cp:lastModifiedBy>Irena Pavliha</cp:lastModifiedBy>
  <cp:lastPrinted>2020-02-28T14:32:57Z</cp:lastPrinted>
  <dcterms:created xsi:type="dcterms:W3CDTF">2006-09-16T00:00:00Z</dcterms:created>
  <dcterms:modified xsi:type="dcterms:W3CDTF">2023-03-01T07:38:57Z</dcterms:modified>
</cp:coreProperties>
</file>